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loeco.sharepoint.com/sites/CH_DABT_PM_PBB/Shared Documents/Produkte/anchorX+/Bestellliste/"/>
    </mc:Choice>
  </mc:AlternateContent>
  <xr:revisionPtr revIDLastSave="3984" documentId="8_{A086FF3D-E311-414A-8544-D903F84EBA34}" xr6:coauthVersionLast="47" xr6:coauthVersionMax="47" xr10:uidLastSave="{3228D684-9A9B-46DE-BA57-A3ACA6A7B0BF}"/>
  <bookViews>
    <workbookView xWindow="29340" yWindow="-120" windowWidth="29040" windowHeight="15720" tabRatio="599" firstSheet="2" activeTab="2" xr2:uid="{91AD344E-0BC7-4126-9954-78007139E1F4}"/>
  </bookViews>
  <sheets>
    <sheet name="Tabelle1 (2)" sheetId="2" r:id="rId1"/>
    <sheet name="Tabelle1" sheetId="1" r:id="rId2"/>
    <sheet name="Bestellliste" sheetId="4" r:id="rId3"/>
    <sheet name="Bartec Bestellung" sheetId="6" r:id="rId4"/>
    <sheet name="Referenz" sheetId="5" r:id="rId5"/>
  </sheets>
  <externalReferences>
    <externalReference r:id="rId6"/>
  </externalReferences>
  <definedNames>
    <definedName name="_xlnm.Print_Area" localSheetId="3">'Bartec Bestellung'!$A$1:$O$51</definedName>
    <definedName name="Bild">INDIRECT('Bartec Bestellung'!$G$17:$J$17)</definedName>
    <definedName name="Pulldown">OFFSET('Bartec Bestellung'!$CI$1,0,0,COUNT('Bartec Bestellung'!$CI$1:$CI$14),1)</definedName>
    <definedName name="Pulldown2">OFFSET(#REF!,0,0,COUNT(#REF!),1)</definedName>
    <definedName name="Tiso_UX">[1]ACINOXplus!$CL$16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6" i="5" l="1"/>
  <c r="F157" i="5"/>
  <c r="F158" i="5"/>
  <c r="C155" i="5"/>
  <c r="E155" i="5" s="1"/>
  <c r="C156" i="5"/>
  <c r="E156" i="5" s="1"/>
  <c r="C157" i="5"/>
  <c r="E157" i="5" s="1"/>
  <c r="C158" i="5"/>
  <c r="E158" i="5" s="1"/>
  <c r="C154" i="5"/>
  <c r="E154" i="5" s="1"/>
  <c r="C41" i="6" s="1"/>
  <c r="B155" i="5"/>
  <c r="B156" i="5"/>
  <c r="B157" i="5"/>
  <c r="B158" i="5"/>
  <c r="B154" i="5"/>
  <c r="A158" i="5"/>
  <c r="A155" i="5"/>
  <c r="A156" i="5"/>
  <c r="A157" i="5"/>
  <c r="A154" i="5"/>
  <c r="A122" i="5"/>
  <c r="A123" i="5"/>
  <c r="A124" i="5"/>
  <c r="A125" i="5"/>
  <c r="A126" i="5"/>
  <c r="A127" i="5"/>
  <c r="A128" i="5"/>
  <c r="A129" i="5"/>
  <c r="A130" i="5"/>
  <c r="A121" i="5"/>
  <c r="C122" i="5"/>
  <c r="C123" i="5"/>
  <c r="C124" i="5"/>
  <c r="C125" i="5"/>
  <c r="C126" i="5"/>
  <c r="C127" i="5"/>
  <c r="C128" i="5"/>
  <c r="C129" i="5"/>
  <c r="C130" i="5"/>
  <c r="C121" i="5"/>
  <c r="B121" i="5"/>
  <c r="D121" i="5"/>
  <c r="B122" i="5"/>
  <c r="D122" i="5"/>
  <c r="B123" i="5"/>
  <c r="D123" i="5"/>
  <c r="B124" i="5"/>
  <c r="D124" i="5"/>
  <c r="B125" i="5"/>
  <c r="D125" i="5"/>
  <c r="B126" i="5"/>
  <c r="D126" i="5"/>
  <c r="B127" i="5"/>
  <c r="D127" i="5"/>
  <c r="B128" i="5"/>
  <c r="D128" i="5"/>
  <c r="B129" i="5"/>
  <c r="D129" i="5"/>
  <c r="B130" i="5"/>
  <c r="D130" i="5"/>
  <c r="V2" i="6"/>
  <c r="AB11" i="6"/>
  <c r="AA10" i="6"/>
  <c r="AA6" i="6"/>
  <c r="S12" i="6"/>
  <c r="S11" i="6"/>
  <c r="S10" i="6"/>
  <c r="S9" i="6"/>
  <c r="S8" i="6"/>
  <c r="S7" i="6"/>
  <c r="S4" i="6"/>
  <c r="X37" i="6"/>
  <c r="D8" i="6"/>
  <c r="D7" i="6"/>
  <c r="BC23" i="6"/>
  <c r="BH23" i="6" s="1"/>
  <c r="BC24" i="6"/>
  <c r="BH24" i="6" s="1"/>
  <c r="BC25" i="6"/>
  <c r="BH25" i="6" s="1"/>
  <c r="BC26" i="6"/>
  <c r="BH26" i="6" s="1"/>
  <c r="BC27" i="6"/>
  <c r="BH27" i="6" s="1"/>
  <c r="BC28" i="6"/>
  <c r="BH28" i="6" s="1"/>
  <c r="BC29" i="6"/>
  <c r="BH29" i="6" s="1"/>
  <c r="BC30" i="6"/>
  <c r="BH30" i="6" s="1"/>
  <c r="BC31" i="6"/>
  <c r="BH31" i="6" s="1"/>
  <c r="BC32" i="6"/>
  <c r="BH32" i="6" s="1"/>
  <c r="BC33" i="6"/>
  <c r="BH33" i="6" s="1"/>
  <c r="BC34" i="6"/>
  <c r="BH34" i="6" s="1"/>
  <c r="BC35" i="6"/>
  <c r="BH35" i="6" s="1"/>
  <c r="BC36" i="6"/>
  <c r="BH36" i="6" s="1"/>
  <c r="CE4" i="6"/>
  <c r="CE6" i="6"/>
  <c r="BC22" i="6"/>
  <c r="BH22" i="6" s="1"/>
  <c r="CC22" i="6"/>
  <c r="CK22" i="6"/>
  <c r="CL22" i="6"/>
  <c r="CC23" i="6"/>
  <c r="CK23" i="6"/>
  <c r="CL23" i="6"/>
  <c r="CC24" i="6"/>
  <c r="CK24" i="6"/>
  <c r="CL24" i="6"/>
  <c r="CC25" i="6"/>
  <c r="CK25" i="6"/>
  <c r="CL25" i="6"/>
  <c r="CC26" i="6"/>
  <c r="CK26" i="6"/>
  <c r="CL26" i="6"/>
  <c r="CC27" i="6"/>
  <c r="CK27" i="6"/>
  <c r="CL27" i="6"/>
  <c r="CC28" i="6"/>
  <c r="CK28" i="6"/>
  <c r="CL28" i="6"/>
  <c r="CC29" i="6"/>
  <c r="CK29" i="6"/>
  <c r="CL29" i="6"/>
  <c r="CC30" i="6"/>
  <c r="CK30" i="6"/>
  <c r="CL30" i="6"/>
  <c r="CC31" i="6"/>
  <c r="CK31" i="6"/>
  <c r="CL31" i="6"/>
  <c r="CC32" i="6"/>
  <c r="CK32" i="6"/>
  <c r="CL32" i="6"/>
  <c r="CC33" i="6"/>
  <c r="CK33" i="6"/>
  <c r="CL33" i="6"/>
  <c r="CC34" i="6"/>
  <c r="CK34" i="6"/>
  <c r="CL34" i="6"/>
  <c r="CC35" i="6"/>
  <c r="CK35" i="6"/>
  <c r="CL35" i="6"/>
  <c r="CC36" i="6"/>
  <c r="CK36" i="6"/>
  <c r="CL36" i="6"/>
  <c r="BN58" i="6"/>
  <c r="CC58" i="6"/>
  <c r="CE58" i="6"/>
  <c r="BN59" i="6"/>
  <c r="BO59" i="6"/>
  <c r="CC59" i="6"/>
  <c r="CE59" i="6"/>
  <c r="BN60" i="6"/>
  <c r="BO60" i="6"/>
  <c r="CC60" i="6"/>
  <c r="CE60" i="6"/>
  <c r="BN61" i="6"/>
  <c r="BO61" i="6"/>
  <c r="CC61" i="6"/>
  <c r="CE61" i="6"/>
  <c r="BN62" i="6"/>
  <c r="BO62" i="6"/>
  <c r="CC62" i="6"/>
  <c r="CE62" i="6"/>
  <c r="AH219" i="6"/>
  <c r="AQ219" i="6" s="1"/>
  <c r="AN219" i="6"/>
  <c r="AO219" i="6" s="1"/>
  <c r="AH221" i="6"/>
  <c r="AN221" i="6"/>
  <c r="AH222" i="6"/>
  <c r="AN222" i="6"/>
  <c r="AH223" i="6"/>
  <c r="AN223" i="6"/>
  <c r="AH224" i="6"/>
  <c r="AN224" i="6"/>
  <c r="AH225" i="6"/>
  <c r="AN225" i="6"/>
  <c r="AH226" i="6"/>
  <c r="AN226" i="6"/>
  <c r="AH227" i="6"/>
  <c r="AN227" i="6"/>
  <c r="AH228" i="6"/>
  <c r="AN228" i="6"/>
  <c r="AH229" i="6"/>
  <c r="AN229" i="6"/>
  <c r="AH230" i="6"/>
  <c r="AN230" i="6"/>
  <c r="AH231" i="6"/>
  <c r="AN231" i="6"/>
  <c r="AH232" i="6"/>
  <c r="AN232" i="6"/>
  <c r="AH233" i="6"/>
  <c r="AN233" i="6"/>
  <c r="AH234" i="6"/>
  <c r="AN234" i="6"/>
  <c r="AX208" i="6"/>
  <c r="AX209" i="6" a="1"/>
  <c r="AX209" i="6" s="1"/>
  <c r="AX210" i="6" a="1"/>
  <c r="AX210" i="6" s="1"/>
  <c r="AX211" i="6" a="1"/>
  <c r="AX211" i="6" s="1"/>
  <c r="AX212" i="6" a="1"/>
  <c r="AX212" i="6" s="1"/>
  <c r="AX213" i="6" a="1"/>
  <c r="AX213" i="6" s="1"/>
  <c r="AX214" i="6" a="1"/>
  <c r="AX214" i="6" s="1"/>
  <c r="AX215" i="6" a="1"/>
  <c r="AX215" i="6" s="1"/>
  <c r="AX216" i="6" a="1"/>
  <c r="AX216" i="6" s="1"/>
  <c r="AX217" i="6" a="1"/>
  <c r="AX217" i="6" s="1"/>
  <c r="AX218" i="6" a="1"/>
  <c r="AX218" i="6" s="1"/>
  <c r="AX219" i="6" a="1"/>
  <c r="AX219" i="6" s="1"/>
  <c r="AX220" i="6" a="1"/>
  <c r="AX220" i="6" s="1"/>
  <c r="AX262" i="6" a="1"/>
  <c r="AX262" i="6" s="1"/>
  <c r="M11" i="6"/>
  <c r="L10" i="6"/>
  <c r="M7" i="6"/>
  <c r="L6" i="6"/>
  <c r="D12" i="6"/>
  <c r="D11" i="6"/>
  <c r="D10" i="6"/>
  <c r="D9" i="6"/>
  <c r="D4" i="6"/>
  <c r="H32" i="5"/>
  <c r="P32" i="5" s="1"/>
  <c r="G32" i="5"/>
  <c r="O32" i="5" s="1"/>
  <c r="F32" i="5"/>
  <c r="N32" i="5" s="1"/>
  <c r="E32" i="5"/>
  <c r="M32" i="5" s="1"/>
  <c r="D32" i="5"/>
  <c r="L32" i="5" s="1"/>
  <c r="C32" i="5"/>
  <c r="H25" i="5"/>
  <c r="P25" i="5" s="1"/>
  <c r="G25" i="5"/>
  <c r="O25" i="5" s="1"/>
  <c r="F25" i="5"/>
  <c r="N25" i="5" s="1"/>
  <c r="E25" i="5"/>
  <c r="M25" i="5" s="1"/>
  <c r="D25" i="5"/>
  <c r="L25" i="5" s="1"/>
  <c r="C25" i="5"/>
  <c r="K25" i="5" s="1"/>
  <c r="H18" i="5"/>
  <c r="P18" i="5" s="1"/>
  <c r="G18" i="5"/>
  <c r="O18" i="5" s="1"/>
  <c r="F18" i="5"/>
  <c r="N18" i="5" s="1"/>
  <c r="E18" i="5"/>
  <c r="M18" i="5" s="1"/>
  <c r="D18" i="5"/>
  <c r="L18" i="5" s="1"/>
  <c r="C18" i="5"/>
  <c r="K18" i="5" s="1"/>
  <c r="H11" i="5"/>
  <c r="P11" i="5" s="1"/>
  <c r="G11" i="5"/>
  <c r="O11" i="5" s="1"/>
  <c r="F11" i="5"/>
  <c r="N11" i="5" s="1"/>
  <c r="E11" i="5"/>
  <c r="M11" i="5" s="1"/>
  <c r="D11" i="5"/>
  <c r="L11" i="5" s="1"/>
  <c r="C11" i="5"/>
  <c r="K11" i="5" s="1"/>
  <c r="H4" i="5"/>
  <c r="G4" i="5"/>
  <c r="F4" i="5"/>
  <c r="E4" i="5"/>
  <c r="D4" i="5"/>
  <c r="C4" i="5"/>
  <c r="C37" i="5"/>
  <c r="D37" i="5"/>
  <c r="E37" i="5"/>
  <c r="F37" i="5"/>
  <c r="G37" i="5"/>
  <c r="H37" i="5"/>
  <c r="C30" i="5"/>
  <c r="D30" i="5"/>
  <c r="E30" i="5"/>
  <c r="F30" i="5"/>
  <c r="G30" i="5"/>
  <c r="H30" i="5"/>
  <c r="C23" i="5"/>
  <c r="D23" i="5"/>
  <c r="E23" i="5"/>
  <c r="F23" i="5"/>
  <c r="G23" i="5"/>
  <c r="H23" i="5"/>
  <c r="C16" i="5"/>
  <c r="D16" i="5"/>
  <c r="E16" i="5"/>
  <c r="F16" i="5"/>
  <c r="G16" i="5"/>
  <c r="H16" i="5"/>
  <c r="C9" i="5"/>
  <c r="D9" i="5"/>
  <c r="E9" i="5"/>
  <c r="F9" i="5"/>
  <c r="G9" i="5"/>
  <c r="H9" i="5"/>
  <c r="K71" i="5" a="1"/>
  <c r="K71" i="5" s="1"/>
  <c r="K64" i="5" a="1"/>
  <c r="K64" i="5" s="1"/>
  <c r="K57" i="5" a="1"/>
  <c r="K57" i="5" s="1"/>
  <c r="K50" i="5" a="1"/>
  <c r="K50" i="5" s="1"/>
  <c r="K43" i="5" a="1"/>
  <c r="K43" i="5" s="1"/>
  <c r="H29" i="5"/>
  <c r="H36" i="5"/>
  <c r="H22" i="5"/>
  <c r="H15" i="5"/>
  <c r="H12" i="5"/>
  <c r="H26" i="5"/>
  <c r="H19" i="5"/>
  <c r="H33" i="5"/>
  <c r="D33" i="5"/>
  <c r="E33" i="5"/>
  <c r="F33" i="5"/>
  <c r="G33" i="5"/>
  <c r="D26" i="5"/>
  <c r="E26" i="5"/>
  <c r="F26" i="5"/>
  <c r="F29" i="5" s="1"/>
  <c r="G26" i="5"/>
  <c r="G29" i="5" s="1"/>
  <c r="D19" i="5"/>
  <c r="E19" i="5"/>
  <c r="F19" i="5"/>
  <c r="G19" i="5"/>
  <c r="D12" i="5"/>
  <c r="E12" i="5"/>
  <c r="F12" i="5"/>
  <c r="G12" i="5"/>
  <c r="C33" i="5"/>
  <c r="C26" i="5"/>
  <c r="C19" i="5"/>
  <c r="C12" i="5"/>
  <c r="H5" i="5"/>
  <c r="H8" i="5" s="1"/>
  <c r="D5" i="5"/>
  <c r="E5" i="5"/>
  <c r="F5" i="5"/>
  <c r="G5" i="5"/>
  <c r="C5" i="5"/>
  <c r="I49" i="5"/>
  <c r="I56" i="5"/>
  <c r="I63" i="5"/>
  <c r="I70" i="5"/>
  <c r="K32" i="5"/>
  <c r="N12" i="5"/>
  <c r="O12" i="5"/>
  <c r="P12" i="5"/>
  <c r="N19" i="5"/>
  <c r="O19" i="5"/>
  <c r="P19" i="5"/>
  <c r="N26" i="5"/>
  <c r="O26" i="5"/>
  <c r="P26" i="5"/>
  <c r="N33" i="5"/>
  <c r="O33" i="5"/>
  <c r="P33" i="5"/>
  <c r="P5" i="5"/>
  <c r="D28" i="5"/>
  <c r="E28" i="5"/>
  <c r="F28" i="5"/>
  <c r="G28" i="5"/>
  <c r="C28" i="5"/>
  <c r="F155" i="5" l="1"/>
  <c r="C40" i="6"/>
  <c r="C43" i="6"/>
  <c r="C42" i="6"/>
  <c r="F154" i="5"/>
  <c r="H154" i="5" s="1"/>
  <c r="G154" i="5" s="1"/>
  <c r="I154" i="5" s="1"/>
  <c r="L64" i="5" a="1"/>
  <c r="L64" i="5" s="1"/>
  <c r="CD62" i="6"/>
  <c r="CD60" i="6"/>
  <c r="CD61" i="6"/>
  <c r="CD58" i="6"/>
  <c r="CL37" i="6"/>
  <c r="CD59" i="6"/>
  <c r="CK37" i="6"/>
  <c r="AP228" i="6"/>
  <c r="CH8" i="6" s="1"/>
  <c r="AP224" i="6"/>
  <c r="CH4" i="6" s="1"/>
  <c r="AP229" i="6"/>
  <c r="CH9" i="6" s="1"/>
  <c r="AP221" i="6"/>
  <c r="AP231" i="6"/>
  <c r="CH11" i="6" s="1"/>
  <c r="AP234" i="6"/>
  <c r="CH14" i="6" s="1"/>
  <c r="AP230" i="6"/>
  <c r="CH10" i="6" s="1"/>
  <c r="AP227" i="6"/>
  <c r="CH7" i="6" s="1"/>
  <c r="AP232" i="6"/>
  <c r="CH12" i="6" s="1"/>
  <c r="AP225" i="6"/>
  <c r="CH5" i="6" s="1"/>
  <c r="AP223" i="6"/>
  <c r="CH3" i="6" s="1"/>
  <c r="AP226" i="6"/>
  <c r="CH6" i="6" s="1"/>
  <c r="AP222" i="6"/>
  <c r="CH2" i="6" s="1"/>
  <c r="AP233" i="6"/>
  <c r="CH13" i="6" s="1"/>
  <c r="AH238" i="6"/>
  <c r="J71" i="5" a="1"/>
  <c r="J71" i="5" s="1"/>
  <c r="J57" i="5" a="1"/>
  <c r="J57" i="5" s="1"/>
  <c r="J50" i="5" a="1"/>
  <c r="J50" i="5" s="1"/>
  <c r="J64" i="5" a="1"/>
  <c r="J64" i="5" s="1"/>
  <c r="J43" i="5" a="1"/>
  <c r="J43" i="5" s="1"/>
  <c r="A64" i="5" a="1"/>
  <c r="A64" i="5" s="1"/>
  <c r="B64" i="5" a="1"/>
  <c r="B64" i="5" s="1"/>
  <c r="H155" i="5" l="1"/>
  <c r="CH1" i="6"/>
  <c r="CI8" i="6" s="1" a="1"/>
  <c r="CI8" i="6" s="1"/>
  <c r="AX231" i="6"/>
  <c r="AX227" i="6"/>
  <c r="AX229" i="6"/>
  <c r="AX230" i="6"/>
  <c r="AX228" i="6"/>
  <c r="AX234" i="6"/>
  <c r="AX232" i="6"/>
  <c r="AX226" i="6"/>
  <c r="AX233" i="6"/>
  <c r="AX224" i="6"/>
  <c r="AX225" i="6"/>
  <c r="AX223" i="6"/>
  <c r="H156" i="5" l="1"/>
  <c r="G156" i="5" s="1"/>
  <c r="G155" i="5"/>
  <c r="I155" i="5" s="1"/>
  <c r="CI1" i="6" a="1"/>
  <c r="CI1" i="6" s="1"/>
  <c r="CI13" i="6" a="1"/>
  <c r="CI13" i="6" s="1"/>
  <c r="CI4" i="6" a="1"/>
  <c r="CI4" i="6" s="1"/>
  <c r="CI10" i="6" a="1"/>
  <c r="CI10" i="6" s="1"/>
  <c r="CI14" i="6" a="1"/>
  <c r="CI14" i="6" s="1"/>
  <c r="CI5" i="6" a="1"/>
  <c r="CI5" i="6" s="1"/>
  <c r="CI6" i="6" a="1"/>
  <c r="CI6" i="6" s="1"/>
  <c r="CI3" i="6" a="1"/>
  <c r="CI3" i="6" s="1"/>
  <c r="CI11" i="6" a="1"/>
  <c r="CI11" i="6" s="1"/>
  <c r="CI7" i="6" a="1"/>
  <c r="CI7" i="6" s="1"/>
  <c r="CI12" i="6" a="1"/>
  <c r="CI12" i="6" s="1"/>
  <c r="CI2" i="6" a="1"/>
  <c r="CI2" i="6" s="1"/>
  <c r="CI9" i="6" a="1"/>
  <c r="CI9" i="6" s="1"/>
  <c r="I156" i="5" l="1"/>
  <c r="H157" i="5"/>
  <c r="G157" i="5" s="1"/>
  <c r="I157" i="5" s="1"/>
  <c r="G35" i="5"/>
  <c r="G36" i="5" s="1"/>
  <c r="F35" i="5"/>
  <c r="F36" i="5" s="1"/>
  <c r="E35" i="5"/>
  <c r="D35" i="5"/>
  <c r="C35" i="5"/>
  <c r="A71" i="5" a="1"/>
  <c r="A71" i="5" s="1"/>
  <c r="G21" i="5"/>
  <c r="G22" i="5" s="1"/>
  <c r="F21" i="5"/>
  <c r="F22" i="5" s="1"/>
  <c r="E21" i="5"/>
  <c r="D21" i="5"/>
  <c r="C21" i="5"/>
  <c r="G14" i="5"/>
  <c r="G15" i="5" s="1"/>
  <c r="F14" i="5"/>
  <c r="F15" i="5" s="1"/>
  <c r="E14" i="5"/>
  <c r="D14" i="5"/>
  <c r="C14" i="5"/>
  <c r="G7" i="5"/>
  <c r="F7" i="5"/>
  <c r="E7" i="5"/>
  <c r="D7" i="5"/>
  <c r="C7" i="5"/>
  <c r="P4" i="5"/>
  <c r="O4" i="5"/>
  <c r="N4" i="5"/>
  <c r="M4" i="5"/>
  <c r="L4" i="5"/>
  <c r="K4" i="5"/>
  <c r="H158" i="5" l="1"/>
  <c r="G158" i="5" s="1"/>
  <c r="I158" i="5" s="1"/>
  <c r="L71" i="5" a="1"/>
  <c r="L71" i="5" s="1"/>
  <c r="L57" i="5" a="1"/>
  <c r="L57" i="5" s="1"/>
  <c r="L50" i="5" a="1"/>
  <c r="L50" i="5" s="1"/>
  <c r="L43" i="5" a="1"/>
  <c r="L43" i="5" s="1"/>
  <c r="A57" i="5" a="1"/>
  <c r="A57" i="5" s="1"/>
  <c r="A43" i="5" a="1"/>
  <c r="A43" i="5" s="1"/>
  <c r="B43" i="5" a="1"/>
  <c r="B43" i="5" s="1"/>
  <c r="A50" i="5" a="1"/>
  <c r="A50" i="5" s="1"/>
  <c r="B71" i="5" a="1"/>
  <c r="B71" i="5" s="1"/>
  <c r="B57" i="5" a="1"/>
  <c r="B57" i="5" s="1"/>
  <c r="B50" i="5" a="1"/>
  <c r="B50" i="5" s="1"/>
  <c r="AC34" i="4" l="1"/>
  <c r="AC35" i="4"/>
  <c r="AC36" i="4"/>
  <c r="AC37" i="4"/>
  <c r="AC38" i="4"/>
  <c r="AC39" i="4"/>
  <c r="AC40" i="4"/>
  <c r="AC41" i="4"/>
  <c r="AC42" i="4"/>
  <c r="AC33" i="4"/>
  <c r="R34" i="4" a="1"/>
  <c r="R34" i="4" s="1"/>
  <c r="R35" i="4" a="1"/>
  <c r="R35" i="4" s="1"/>
  <c r="R36" i="4" a="1"/>
  <c r="R36" i="4" s="1"/>
  <c r="R37" i="4" a="1"/>
  <c r="R37" i="4" s="1"/>
  <c r="R38" i="4" a="1"/>
  <c r="R38" i="4" s="1"/>
  <c r="R39" i="4" a="1"/>
  <c r="R39" i="4" s="1"/>
  <c r="R40" i="4" a="1"/>
  <c r="R40" i="4" s="1"/>
  <c r="R41" i="4" a="1"/>
  <c r="R41" i="4" s="1"/>
  <c r="R42" i="4" a="1"/>
  <c r="R42" i="4" s="1"/>
  <c r="R33" i="4" a="1"/>
  <c r="R33" i="4" s="1"/>
  <c r="Z33" i="4" a="1"/>
  <c r="Z33" i="4" s="1"/>
  <c r="Z34" i="4" a="1"/>
  <c r="Z34" i="4" s="1"/>
  <c r="Z35" i="4" a="1"/>
  <c r="Z35" i="4" s="1"/>
  <c r="Z36" i="4" a="1"/>
  <c r="Z36" i="4" s="1"/>
  <c r="Z38" i="4" a="1"/>
  <c r="Z38" i="4" s="1"/>
  <c r="Z39" i="4" a="1"/>
  <c r="Z39" i="4" s="1"/>
  <c r="Z40" i="4" a="1"/>
  <c r="Z40" i="4" s="1"/>
  <c r="Z41" i="4" a="1"/>
  <c r="Z41" i="4" s="1"/>
  <c r="Z42" i="4" a="1"/>
  <c r="Z42" i="4" s="1"/>
  <c r="Z37" i="4" a="1"/>
  <c r="Z37" i="4" s="1"/>
  <c r="D27" i="4"/>
  <c r="E27" i="4"/>
  <c r="F27" i="4" s="1"/>
  <c r="M27" i="4"/>
  <c r="R27" i="4"/>
  <c r="U27" i="4"/>
  <c r="K42" i="4"/>
  <c r="K41" i="4"/>
  <c r="E25" i="4"/>
  <c r="F25" i="4" s="1"/>
  <c r="E26" i="4"/>
  <c r="F26" i="4" s="1"/>
  <c r="E28" i="4"/>
  <c r="F28" i="4" s="1"/>
  <c r="E24" i="4"/>
  <c r="F24" i="4" s="1"/>
  <c r="U25" i="4"/>
  <c r="U26" i="4"/>
  <c r="U28" i="4"/>
  <c r="U24" i="4"/>
  <c r="D25" i="4"/>
  <c r="D26" i="4"/>
  <c r="D28" i="4"/>
  <c r="D24" i="4"/>
  <c r="R25" i="4"/>
  <c r="R26" i="4"/>
  <c r="R28" i="4"/>
  <c r="R24" i="4"/>
  <c r="N39" i="4"/>
  <c r="K40" i="4"/>
  <c r="K39" i="4"/>
  <c r="N5" i="5" l="1"/>
  <c r="O5" i="5"/>
  <c r="G8" i="5"/>
  <c r="F8" i="5"/>
  <c r="K19" i="5"/>
  <c r="L19" i="5"/>
  <c r="M19" i="5"/>
  <c r="E22" i="5"/>
  <c r="C22" i="5"/>
  <c r="D22" i="5"/>
  <c r="K26" i="5"/>
  <c r="L26" i="5"/>
  <c r="M26" i="5"/>
  <c r="C29" i="5"/>
  <c r="E29" i="5"/>
  <c r="D29" i="5"/>
  <c r="K5" i="5"/>
  <c r="L5" i="5"/>
  <c r="M5" i="5"/>
  <c r="E8" i="5"/>
  <c r="C8" i="5"/>
  <c r="D8" i="5"/>
  <c r="M33" i="5"/>
  <c r="K33" i="5"/>
  <c r="L33" i="5"/>
  <c r="D36" i="5"/>
  <c r="C36" i="5"/>
  <c r="E36" i="5"/>
  <c r="K12" i="5"/>
  <c r="M12" i="5"/>
  <c r="L12" i="5"/>
  <c r="C15" i="5"/>
  <c r="D15" i="5"/>
  <c r="E15" i="5"/>
  <c r="G42" i="4" a="1"/>
  <c r="G42" i="4" s="1"/>
  <c r="E130" i="5" s="1"/>
  <c r="F130" i="5" s="1"/>
  <c r="K43" i="4"/>
  <c r="O27" i="4"/>
  <c r="G34" i="4" a="1"/>
  <c r="G34" i="4" s="1"/>
  <c r="E122" i="5" s="1"/>
  <c r="F122" i="5" s="1"/>
  <c r="G38" i="4" a="1"/>
  <c r="G38" i="4" s="1"/>
  <c r="E126" i="5" s="1"/>
  <c r="F126" i="5" s="1"/>
  <c r="G41" i="4" a="1"/>
  <c r="G41" i="4" s="1"/>
  <c r="E129" i="5" s="1"/>
  <c r="F129" i="5" s="1"/>
  <c r="G39" i="4" a="1"/>
  <c r="G39" i="4" s="1"/>
  <c r="E127" i="5" s="1"/>
  <c r="F127" i="5" s="1"/>
  <c r="G36" i="4" a="1"/>
  <c r="G36" i="4" s="1"/>
  <c r="E124" i="5" s="1"/>
  <c r="F124" i="5" s="1"/>
  <c r="G33" i="4" a="1"/>
  <c r="G33" i="4" s="1"/>
  <c r="E121" i="5" s="1"/>
  <c r="F121" i="5" s="1"/>
  <c r="H121" i="5" s="1"/>
  <c r="G37" i="4" a="1"/>
  <c r="G37" i="4" s="1"/>
  <c r="E125" i="5" s="1"/>
  <c r="F125" i="5" s="1"/>
  <c r="G40" i="4" a="1"/>
  <c r="G40" i="4" s="1"/>
  <c r="E128" i="5" s="1"/>
  <c r="F128" i="5" s="1"/>
  <c r="G35" i="4" a="1"/>
  <c r="G35" i="4" s="1"/>
  <c r="E123" i="5" s="1"/>
  <c r="F123" i="5" s="1"/>
  <c r="M25" i="4"/>
  <c r="O25" i="4" s="1"/>
  <c r="M26" i="4"/>
  <c r="O26" i="4" s="1"/>
  <c r="M28" i="4"/>
  <c r="O28" i="4" s="1"/>
  <c r="M24" i="4"/>
  <c r="O24" i="4" s="1"/>
  <c r="C64" i="5" l="1" a="1"/>
  <c r="C64" i="5" s="1"/>
  <c r="C71" i="5" a="1"/>
  <c r="C71" i="5" s="1"/>
  <c r="H64" i="5" a="1"/>
  <c r="H43" i="5" a="1"/>
  <c r="C57" i="5" a="1"/>
  <c r="C57" i="5" s="1"/>
  <c r="C50" i="5" a="1"/>
  <c r="H71" i="5" a="1"/>
  <c r="H50" i="5" a="1"/>
  <c r="C43" i="5" a="1"/>
  <c r="H57" i="5" a="1"/>
  <c r="G121" i="5"/>
  <c r="I121" i="5" s="1"/>
  <c r="H122" i="5"/>
  <c r="G13" i="2"/>
  <c r="I12" i="2"/>
  <c r="E14" i="2"/>
  <c r="M12" i="2" s="1"/>
  <c r="C43" i="5" l="1"/>
  <c r="E43" i="5" s="1"/>
  <c r="I53" i="5"/>
  <c r="H50" i="5"/>
  <c r="I50" i="5" s="1"/>
  <c r="I52" i="5"/>
  <c r="I51" i="5"/>
  <c r="I55" i="5"/>
  <c r="I54" i="5"/>
  <c r="I75" i="5"/>
  <c r="H71" i="5"/>
  <c r="I71" i="5" s="1"/>
  <c r="I74" i="5"/>
  <c r="I76" i="5"/>
  <c r="I73" i="5"/>
  <c r="I72" i="5"/>
  <c r="C50" i="5"/>
  <c r="H43" i="5"/>
  <c r="I43" i="5" s="1"/>
  <c r="I45" i="5"/>
  <c r="I48" i="5"/>
  <c r="I44" i="5"/>
  <c r="I46" i="5"/>
  <c r="I47" i="5"/>
  <c r="I66" i="5"/>
  <c r="I68" i="5"/>
  <c r="I69" i="5"/>
  <c r="I65" i="5"/>
  <c r="I67" i="5"/>
  <c r="H64" i="5"/>
  <c r="I64" i="5" s="1"/>
  <c r="I59" i="5"/>
  <c r="I60" i="5"/>
  <c r="I62" i="5"/>
  <c r="I58" i="5"/>
  <c r="H57" i="5"/>
  <c r="I57" i="5" s="1"/>
  <c r="I61" i="5"/>
  <c r="H123" i="5"/>
  <c r="G123" i="5" s="1"/>
  <c r="G122" i="5"/>
  <c r="I122" i="5" s="1"/>
  <c r="E44" i="5" l="1"/>
  <c r="D43" i="5"/>
  <c r="F43" i="5" s="1"/>
  <c r="I123" i="5"/>
  <c r="H124" i="5"/>
  <c r="G124" i="5" s="1"/>
  <c r="I124" i="5" l="1"/>
  <c r="E45" i="5"/>
  <c r="D44" i="5"/>
  <c r="F44" i="5" s="1"/>
  <c r="H125" i="5"/>
  <c r="G125" i="5" s="1"/>
  <c r="I125" i="5" s="1"/>
  <c r="D45" i="5" l="1"/>
  <c r="F45" i="5" s="1"/>
  <c r="E46" i="5"/>
  <c r="H126" i="5"/>
  <c r="H127" i="5" s="1"/>
  <c r="G127" i="5" s="1"/>
  <c r="E47" i="5" l="1"/>
  <c r="D47" i="5" s="1"/>
  <c r="F47" i="5" s="1"/>
  <c r="D46" i="5"/>
  <c r="F46" i="5" s="1"/>
  <c r="G126" i="5"/>
  <c r="I126" i="5" s="1"/>
  <c r="H128" i="5"/>
  <c r="G128" i="5" s="1"/>
  <c r="E48" i="5" l="1"/>
  <c r="I127" i="5"/>
  <c r="I128" i="5" s="1"/>
  <c r="H129" i="5"/>
  <c r="H130" i="5" s="1"/>
  <c r="G130" i="5" s="1"/>
  <c r="D48" i="5" l="1"/>
  <c r="F48" i="5" s="1"/>
  <c r="E49" i="5"/>
  <c r="G129" i="5"/>
  <c r="I129" i="5" s="1"/>
  <c r="E50" i="5" l="1"/>
  <c r="D49" i="5"/>
  <c r="F49" i="5" s="1"/>
  <c r="I130" i="5"/>
  <c r="F142" i="5" s="1"/>
  <c r="D50" i="5" l="1"/>
  <c r="F50" i="5" s="1"/>
  <c r="E51" i="5"/>
  <c r="B140" i="5"/>
  <c r="F143" i="5"/>
  <c r="E143" i="5" s="1"/>
  <c r="B143" i="5"/>
  <c r="F146" i="5"/>
  <c r="C146" i="5" s="1"/>
  <c r="F137" i="5"/>
  <c r="B137" i="5"/>
  <c r="B139" i="5"/>
  <c r="B142" i="5"/>
  <c r="B141" i="5"/>
  <c r="F144" i="5"/>
  <c r="C144" i="5" s="1"/>
  <c r="F139" i="5"/>
  <c r="D139" i="5" s="1"/>
  <c r="B138" i="5"/>
  <c r="F141" i="5"/>
  <c r="C141" i="5" s="1"/>
  <c r="F140" i="5"/>
  <c r="C140" i="5" s="1"/>
  <c r="F138" i="5"/>
  <c r="E138" i="5" s="1"/>
  <c r="B144" i="5"/>
  <c r="B145" i="5"/>
  <c r="F145" i="5"/>
  <c r="C145" i="5" s="1"/>
  <c r="B146" i="5"/>
  <c r="E142" i="5"/>
  <c r="C142" i="5"/>
  <c r="D142" i="5"/>
  <c r="D138" i="5" l="1"/>
  <c r="E144" i="5"/>
  <c r="D144" i="5"/>
  <c r="D143" i="5"/>
  <c r="C143" i="5"/>
  <c r="E139" i="5"/>
  <c r="D140" i="5"/>
  <c r="C139" i="5"/>
  <c r="D141" i="5"/>
  <c r="E141" i="5"/>
  <c r="E140" i="5"/>
  <c r="D146" i="5"/>
  <c r="D51" i="5"/>
  <c r="F51" i="5" s="1"/>
  <c r="E52" i="5"/>
  <c r="C137" i="5"/>
  <c r="E137" i="5"/>
  <c r="D137" i="5"/>
  <c r="C138" i="5"/>
  <c r="E146" i="5"/>
  <c r="D145" i="5"/>
  <c r="I136" i="5" a="1"/>
  <c r="I136" i="5" s="1"/>
  <c r="I137" i="5" s="1" a="1"/>
  <c r="I137" i="5" s="1"/>
  <c r="I147" i="5" s="1"/>
  <c r="E145" i="5"/>
  <c r="H41" i="6" l="1"/>
  <c r="H42" i="6"/>
  <c r="L40" i="6"/>
  <c r="D52" i="5"/>
  <c r="F52" i="5" s="1"/>
  <c r="E53" i="5"/>
  <c r="H43" i="6"/>
  <c r="H40" i="6"/>
  <c r="L41" i="6"/>
  <c r="D50" i="6" a="1"/>
  <c r="D50" i="6" s="1"/>
  <c r="B50" i="6" s="1"/>
  <c r="M137" i="5" a="1"/>
  <c r="M137" i="5" s="1"/>
  <c r="M147" i="5" s="1"/>
  <c r="J137" i="5" a="1"/>
  <c r="J137" i="5" s="1"/>
  <c r="J147" i="5" s="1"/>
  <c r="O137" i="5" a="1"/>
  <c r="O137" i="5" s="1"/>
  <c r="O147" i="5" s="1"/>
  <c r="R137" i="5" a="1"/>
  <c r="R137" i="5" s="1"/>
  <c r="R147" i="5" s="1"/>
  <c r="Q137" i="5" a="1"/>
  <c r="Q137" i="5" s="1"/>
  <c r="Q147" i="5" s="1"/>
  <c r="D49" i="6" a="1"/>
  <c r="D49" i="6" s="1"/>
  <c r="L137" i="5" a="1"/>
  <c r="L137" i="5" s="1"/>
  <c r="L147" i="5" s="1"/>
  <c r="D46" i="6" a="1"/>
  <c r="D46" i="6" s="1"/>
  <c r="D48" i="6" a="1"/>
  <c r="D48" i="6" s="1"/>
  <c r="D47" i="6" a="1"/>
  <c r="D47" i="6" s="1"/>
  <c r="P137" i="5" a="1"/>
  <c r="P137" i="5" s="1"/>
  <c r="P147" i="5" s="1"/>
  <c r="N137" i="5" a="1"/>
  <c r="N137" i="5" s="1"/>
  <c r="N147" i="5" s="1"/>
  <c r="L42" i="6"/>
  <c r="K137" i="5" a="1"/>
  <c r="K137" i="5" s="1"/>
  <c r="K147" i="5" s="1"/>
  <c r="L43" i="6"/>
  <c r="D53" i="5" l="1"/>
  <c r="F53" i="5" s="1"/>
  <c r="E54" i="5"/>
  <c r="C50" i="6"/>
  <c r="A137" i="5" a="1"/>
  <c r="A137" i="5" s="1"/>
  <c r="B46" i="6"/>
  <c r="C46" i="6"/>
  <c r="C47" i="6"/>
  <c r="B47" i="6"/>
  <c r="B48" i="6"/>
  <c r="C48" i="6"/>
  <c r="B49" i="6"/>
  <c r="C49" i="6"/>
  <c r="E55" i="5" l="1"/>
  <c r="D54" i="5"/>
  <c r="F54" i="5" s="1"/>
  <c r="D55" i="5" l="1"/>
  <c r="F55" i="5" s="1"/>
  <c r="E56" i="5"/>
  <c r="D56" i="5" l="1"/>
  <c r="F56" i="5" s="1"/>
  <c r="E57" i="5"/>
  <c r="D57" i="5" l="1"/>
  <c r="F57" i="5" s="1"/>
  <c r="E58" i="5"/>
  <c r="D58" i="5" l="1"/>
  <c r="F58" i="5" s="1"/>
  <c r="E59" i="5"/>
  <c r="D59" i="5" l="1"/>
  <c r="F59" i="5" s="1"/>
  <c r="E60" i="5"/>
  <c r="D60" i="5" l="1"/>
  <c r="F60" i="5" s="1"/>
  <c r="E61" i="5"/>
  <c r="D61" i="5" l="1"/>
  <c r="F61" i="5" s="1"/>
  <c r="E62" i="5"/>
  <c r="D62" i="5" l="1"/>
  <c r="F62" i="5" s="1"/>
  <c r="E63" i="5"/>
  <c r="D63" i="5" l="1"/>
  <c r="F63" i="5" s="1"/>
  <c r="E64" i="5"/>
  <c r="D64" i="5" l="1"/>
  <c r="F64" i="5" s="1"/>
  <c r="E65" i="5"/>
  <c r="D65" i="5" l="1"/>
  <c r="F65" i="5" s="1"/>
  <c r="E66" i="5"/>
  <c r="D66" i="5" l="1"/>
  <c r="F66" i="5" s="1"/>
  <c r="E67" i="5"/>
  <c r="D67" i="5" l="1"/>
  <c r="F67" i="5" s="1"/>
  <c r="E68" i="5"/>
  <c r="D68" i="5" l="1"/>
  <c r="F68" i="5" s="1"/>
  <c r="E69" i="5"/>
  <c r="D69" i="5" l="1"/>
  <c r="F69" i="5" s="1"/>
  <c r="E70" i="5"/>
  <c r="D70" i="5" l="1"/>
  <c r="F70" i="5" s="1"/>
  <c r="E71" i="5"/>
  <c r="D71" i="5" l="1"/>
  <c r="F71" i="5" s="1"/>
  <c r="E72" i="5"/>
  <c r="D72" i="5" l="1"/>
  <c r="F72" i="5" s="1"/>
  <c r="E73" i="5"/>
  <c r="D73" i="5" l="1"/>
  <c r="F73" i="5" s="1"/>
  <c r="E74" i="5"/>
  <c r="D74" i="5" l="1"/>
  <c r="F74" i="5" s="1"/>
  <c r="E75" i="5"/>
  <c r="D75" i="5" l="1"/>
  <c r="F75" i="5" s="1"/>
  <c r="E76" i="5"/>
  <c r="D76" i="5" s="1"/>
  <c r="F76" i="5" s="1"/>
  <c r="H86" i="5" l="1"/>
  <c r="H83" i="5"/>
  <c r="H84" i="5"/>
  <c r="B83" i="5"/>
  <c r="C22" i="6" s="1"/>
  <c r="H85" i="5"/>
  <c r="H111" i="5"/>
  <c r="B84" i="5"/>
  <c r="C23" i="6" s="1"/>
  <c r="H96" i="5"/>
  <c r="H89" i="5"/>
  <c r="H101" i="5"/>
  <c r="H88" i="5"/>
  <c r="B100" i="5"/>
  <c r="R24" i="6" s="1"/>
  <c r="B108" i="5"/>
  <c r="R32" i="6" s="1"/>
  <c r="H105" i="5"/>
  <c r="B106" i="5"/>
  <c r="R30" i="6" s="1"/>
  <c r="B89" i="5"/>
  <c r="C28" i="6" s="1"/>
  <c r="H99" i="5"/>
  <c r="B91" i="5"/>
  <c r="C30" i="6" s="1"/>
  <c r="H107" i="5"/>
  <c r="H97" i="5"/>
  <c r="B111" i="5"/>
  <c r="R35" i="6" s="1"/>
  <c r="H112" i="5"/>
  <c r="H104" i="5"/>
  <c r="B93" i="5"/>
  <c r="C32" i="6" s="1"/>
  <c r="H109" i="5"/>
  <c r="H92" i="5"/>
  <c r="B85" i="5"/>
  <c r="C24" i="6" s="1"/>
  <c r="B109" i="5"/>
  <c r="R33" i="6" s="1"/>
  <c r="B112" i="5"/>
  <c r="R36" i="6" s="1"/>
  <c r="H106" i="5"/>
  <c r="B92" i="5"/>
  <c r="C31" i="6" s="1"/>
  <c r="H87" i="5"/>
  <c r="H103" i="5"/>
  <c r="B86" i="5"/>
  <c r="C25" i="6" s="1"/>
  <c r="H100" i="5"/>
  <c r="H102" i="5"/>
  <c r="B97" i="5"/>
  <c r="C36" i="6" s="1"/>
  <c r="H95" i="5"/>
  <c r="B103" i="5"/>
  <c r="R27" i="6" s="1"/>
  <c r="H94" i="5"/>
  <c r="B90" i="5"/>
  <c r="C29" i="6" s="1"/>
  <c r="B94" i="5"/>
  <c r="C33" i="6" s="1"/>
  <c r="H110" i="5"/>
  <c r="B88" i="5"/>
  <c r="C27" i="6" s="1"/>
  <c r="H90" i="5"/>
  <c r="B107" i="5"/>
  <c r="R31" i="6" s="1"/>
  <c r="B101" i="5"/>
  <c r="R25" i="6" s="1"/>
  <c r="H91" i="5"/>
  <c r="B96" i="5"/>
  <c r="C35" i="6" s="1"/>
  <c r="H98" i="5"/>
  <c r="B99" i="5"/>
  <c r="R23" i="6" s="1"/>
  <c r="B105" i="5"/>
  <c r="R29" i="6" s="1"/>
  <c r="B102" i="5"/>
  <c r="R26" i="6" s="1"/>
  <c r="B95" i="5"/>
  <c r="C34" i="6" s="1"/>
  <c r="B98" i="5"/>
  <c r="R22" i="6" s="1"/>
  <c r="H108" i="5"/>
  <c r="B110" i="5"/>
  <c r="R34" i="6" s="1"/>
  <c r="B104" i="5"/>
  <c r="R28" i="6" s="1"/>
  <c r="H93" i="5"/>
  <c r="B87" i="5"/>
  <c r="C26" i="6" s="1"/>
  <c r="G91" i="5" l="1"/>
  <c r="L30" i="6" s="1"/>
  <c r="F91" i="5"/>
  <c r="K30" i="6" s="1"/>
  <c r="D91" i="5"/>
  <c r="G30" i="6" s="1"/>
  <c r="C91" i="5"/>
  <c r="D30" i="6" s="1"/>
  <c r="E91" i="5"/>
  <c r="H30" i="6" s="1"/>
  <c r="G94" i="5"/>
  <c r="L33" i="6" s="1"/>
  <c r="D94" i="5"/>
  <c r="G33" i="6" s="1"/>
  <c r="E94" i="5"/>
  <c r="H33" i="6" s="1"/>
  <c r="C94" i="5"/>
  <c r="D33" i="6" s="1"/>
  <c r="F94" i="5"/>
  <c r="K33" i="6" s="1"/>
  <c r="G87" i="5"/>
  <c r="L26" i="6" s="1"/>
  <c r="D87" i="5"/>
  <c r="G26" i="6" s="1"/>
  <c r="E87" i="5"/>
  <c r="H26" i="6" s="1"/>
  <c r="F87" i="5"/>
  <c r="K26" i="6" s="1"/>
  <c r="C87" i="5"/>
  <c r="D26" i="6" s="1"/>
  <c r="G96" i="5"/>
  <c r="L35" i="6" s="1"/>
  <c r="F96" i="5"/>
  <c r="K35" i="6" s="1"/>
  <c r="D96" i="5"/>
  <c r="G35" i="6" s="1"/>
  <c r="E96" i="5"/>
  <c r="H35" i="6" s="1"/>
  <c r="C96" i="5"/>
  <c r="D35" i="6" s="1"/>
  <c r="G104" i="5"/>
  <c r="AA28" i="6" s="1"/>
  <c r="F104" i="5"/>
  <c r="Z28" i="6" s="1"/>
  <c r="D104" i="5"/>
  <c r="V28" i="6" s="1"/>
  <c r="E104" i="5"/>
  <c r="W28" i="6" s="1"/>
  <c r="C104" i="5"/>
  <c r="S28" i="6" s="1"/>
  <c r="G95" i="5"/>
  <c r="L34" i="6" s="1"/>
  <c r="E95" i="5"/>
  <c r="H34" i="6" s="1"/>
  <c r="F95" i="5"/>
  <c r="K34" i="6" s="1"/>
  <c r="C95" i="5"/>
  <c r="D34" i="6" s="1"/>
  <c r="D95" i="5"/>
  <c r="G34" i="6" s="1"/>
  <c r="G106" i="5"/>
  <c r="AA30" i="6" s="1"/>
  <c r="C106" i="5"/>
  <c r="S30" i="6" s="1"/>
  <c r="F106" i="5"/>
  <c r="Z30" i="6" s="1"/>
  <c r="D106" i="5"/>
  <c r="V30" i="6" s="1"/>
  <c r="E106" i="5"/>
  <c r="W30" i="6" s="1"/>
  <c r="G112" i="5"/>
  <c r="AA36" i="6" s="1"/>
  <c r="D112" i="5"/>
  <c r="V36" i="6" s="1"/>
  <c r="E112" i="5"/>
  <c r="W36" i="6" s="1"/>
  <c r="C112" i="5"/>
  <c r="S36" i="6" s="1"/>
  <c r="F112" i="5"/>
  <c r="Z36" i="6" s="1"/>
  <c r="G105" i="5"/>
  <c r="AA29" i="6" s="1"/>
  <c r="C105" i="5"/>
  <c r="S29" i="6" s="1"/>
  <c r="D105" i="5"/>
  <c r="V29" i="6" s="1"/>
  <c r="E105" i="5"/>
  <c r="W29" i="6" s="1"/>
  <c r="F105" i="5"/>
  <c r="Z29" i="6" s="1"/>
  <c r="G111" i="5"/>
  <c r="AA35" i="6" s="1"/>
  <c r="E111" i="5"/>
  <c r="W35" i="6" s="1"/>
  <c r="F111" i="5"/>
  <c r="Z35" i="6" s="1"/>
  <c r="C111" i="5"/>
  <c r="S35" i="6" s="1"/>
  <c r="D111" i="5"/>
  <c r="V35" i="6" s="1"/>
  <c r="G90" i="5"/>
  <c r="L29" i="6" s="1"/>
  <c r="F90" i="5"/>
  <c r="K29" i="6" s="1"/>
  <c r="C90" i="5"/>
  <c r="D29" i="6" s="1"/>
  <c r="D90" i="5"/>
  <c r="G29" i="6" s="1"/>
  <c r="E90" i="5"/>
  <c r="H29" i="6" s="1"/>
  <c r="G85" i="5"/>
  <c r="L24" i="6" s="1"/>
  <c r="E85" i="5"/>
  <c r="H24" i="6" s="1"/>
  <c r="F85" i="5"/>
  <c r="K24" i="6" s="1"/>
  <c r="C85" i="5"/>
  <c r="D24" i="6" s="1"/>
  <c r="D85" i="5"/>
  <c r="G24" i="6" s="1"/>
  <c r="G97" i="5"/>
  <c r="L36" i="6" s="1"/>
  <c r="C97" i="5"/>
  <c r="D36" i="6" s="1"/>
  <c r="D97" i="5"/>
  <c r="G36" i="6" s="1"/>
  <c r="E97" i="5"/>
  <c r="H36" i="6" s="1"/>
  <c r="F97" i="5"/>
  <c r="K36" i="6" s="1"/>
  <c r="G108" i="5"/>
  <c r="AA32" i="6" s="1"/>
  <c r="F108" i="5"/>
  <c r="Z32" i="6" s="1"/>
  <c r="D108" i="5"/>
  <c r="V32" i="6" s="1"/>
  <c r="C108" i="5"/>
  <c r="S32" i="6" s="1"/>
  <c r="E108" i="5"/>
  <c r="W32" i="6" s="1"/>
  <c r="G102" i="5"/>
  <c r="AA26" i="6" s="1"/>
  <c r="E102" i="5"/>
  <c r="W26" i="6" s="1"/>
  <c r="F102" i="5"/>
  <c r="Z26" i="6" s="1"/>
  <c r="D102" i="5"/>
  <c r="V26" i="6" s="1"/>
  <c r="C102" i="5"/>
  <c r="S26" i="6" s="1"/>
  <c r="G93" i="5"/>
  <c r="L32" i="6" s="1"/>
  <c r="E93" i="5"/>
  <c r="H32" i="6" s="1"/>
  <c r="F93" i="5"/>
  <c r="K32" i="6" s="1"/>
  <c r="C93" i="5"/>
  <c r="D32" i="6" s="1"/>
  <c r="D93" i="5"/>
  <c r="G32" i="6" s="1"/>
  <c r="G110" i="5"/>
  <c r="AA34" i="6" s="1"/>
  <c r="E110" i="5"/>
  <c r="W34" i="6" s="1"/>
  <c r="F110" i="5"/>
  <c r="Z34" i="6" s="1"/>
  <c r="C110" i="5"/>
  <c r="S34" i="6" s="1"/>
  <c r="D110" i="5"/>
  <c r="V34" i="6" s="1"/>
  <c r="G100" i="5"/>
  <c r="AA24" i="6" s="1"/>
  <c r="F100" i="5"/>
  <c r="Z24" i="6" s="1"/>
  <c r="C100" i="5"/>
  <c r="S24" i="6" s="1"/>
  <c r="D100" i="5"/>
  <c r="V24" i="6" s="1"/>
  <c r="E100" i="5"/>
  <c r="W24" i="6" s="1"/>
  <c r="G107" i="5"/>
  <c r="AA31" i="6" s="1"/>
  <c r="F107" i="5"/>
  <c r="Z31" i="6" s="1"/>
  <c r="C107" i="5"/>
  <c r="S31" i="6" s="1"/>
  <c r="D107" i="5"/>
  <c r="V31" i="6" s="1"/>
  <c r="E107" i="5"/>
  <c r="W31" i="6" s="1"/>
  <c r="G88" i="5"/>
  <c r="L27" i="6" s="1"/>
  <c r="C88" i="5"/>
  <c r="D27" i="6" s="1"/>
  <c r="D88" i="5"/>
  <c r="G27" i="6" s="1"/>
  <c r="E88" i="5"/>
  <c r="H27" i="6" s="1"/>
  <c r="F88" i="5"/>
  <c r="K27" i="6" s="1"/>
  <c r="G84" i="5"/>
  <c r="L23" i="6" s="1"/>
  <c r="D84" i="5"/>
  <c r="G23" i="6" s="1"/>
  <c r="E84" i="5"/>
  <c r="H23" i="6" s="1"/>
  <c r="F84" i="5"/>
  <c r="K23" i="6" s="1"/>
  <c r="C84" i="5"/>
  <c r="D23" i="6" s="1"/>
  <c r="G98" i="5"/>
  <c r="AA22" i="6" s="1"/>
  <c r="C98" i="5"/>
  <c r="S22" i="6" s="1"/>
  <c r="D98" i="5"/>
  <c r="V22" i="6" s="1"/>
  <c r="E98" i="5"/>
  <c r="W22" i="6" s="1"/>
  <c r="F98" i="5"/>
  <c r="Z22" i="6" s="1"/>
  <c r="G92" i="5"/>
  <c r="L31" i="6" s="1"/>
  <c r="F92" i="5"/>
  <c r="K31" i="6" s="1"/>
  <c r="C92" i="5"/>
  <c r="D31" i="6" s="1"/>
  <c r="D92" i="5"/>
  <c r="G31" i="6" s="1"/>
  <c r="E92" i="5"/>
  <c r="H31" i="6" s="1"/>
  <c r="G101" i="5"/>
  <c r="AA25" i="6" s="1"/>
  <c r="F101" i="5"/>
  <c r="Z25" i="6" s="1"/>
  <c r="E101" i="5"/>
  <c r="W25" i="6" s="1"/>
  <c r="C101" i="5"/>
  <c r="S25" i="6" s="1"/>
  <c r="D101" i="5"/>
  <c r="V25" i="6" s="1"/>
  <c r="G83" i="5"/>
  <c r="L22" i="6" s="1"/>
  <c r="C83" i="5"/>
  <c r="D22" i="6" s="1"/>
  <c r="D83" i="5"/>
  <c r="G22" i="6" s="1"/>
  <c r="F83" i="5"/>
  <c r="K22" i="6" s="1"/>
  <c r="E83" i="5"/>
  <c r="H22" i="6" s="1"/>
  <c r="K82" i="5" a="1"/>
  <c r="G103" i="5"/>
  <c r="AA27" i="6" s="1"/>
  <c r="E103" i="5"/>
  <c r="W27" i="6" s="1"/>
  <c r="F103" i="5"/>
  <c r="Z27" i="6" s="1"/>
  <c r="D103" i="5"/>
  <c r="V27" i="6" s="1"/>
  <c r="C103" i="5"/>
  <c r="S27" i="6" s="1"/>
  <c r="G109" i="5"/>
  <c r="AA33" i="6" s="1"/>
  <c r="F109" i="5"/>
  <c r="Z33" i="6" s="1"/>
  <c r="C109" i="5"/>
  <c r="S33" i="6" s="1"/>
  <c r="E109" i="5"/>
  <c r="W33" i="6" s="1"/>
  <c r="D109" i="5"/>
  <c r="V33" i="6" s="1"/>
  <c r="G99" i="5"/>
  <c r="AA23" i="6" s="1"/>
  <c r="F99" i="5"/>
  <c r="Z23" i="6" s="1"/>
  <c r="C99" i="5"/>
  <c r="S23" i="6" s="1"/>
  <c r="E99" i="5"/>
  <c r="W23" i="6" s="1"/>
  <c r="D99" i="5"/>
  <c r="V23" i="6" s="1"/>
  <c r="G89" i="5"/>
  <c r="L28" i="6" s="1"/>
  <c r="C89" i="5"/>
  <c r="D28" i="6" s="1"/>
  <c r="F89" i="5"/>
  <c r="K28" i="6" s="1"/>
  <c r="D89" i="5"/>
  <c r="G28" i="6" s="1"/>
  <c r="E89" i="5"/>
  <c r="H28" i="6" s="1"/>
  <c r="G86" i="5"/>
  <c r="L25" i="6" s="1"/>
  <c r="F86" i="5"/>
  <c r="K25" i="6" s="1"/>
  <c r="D86" i="5"/>
  <c r="G25" i="6" s="1"/>
  <c r="C86" i="5"/>
  <c r="D25" i="6" s="1"/>
  <c r="E86" i="5"/>
  <c r="H25" i="6" s="1"/>
  <c r="BO26" i="6" l="1"/>
  <c r="BO36" i="6"/>
  <c r="BO30" i="6"/>
  <c r="BO23" i="6"/>
  <c r="BO32" i="6"/>
  <c r="BO25" i="6"/>
  <c r="BO29" i="6"/>
  <c r="BO34" i="6"/>
  <c r="BO35" i="6"/>
  <c r="BF28" i="6"/>
  <c r="CF28" i="6"/>
  <c r="BN28" i="6"/>
  <c r="BD28" i="6"/>
  <c r="BD31" i="6"/>
  <c r="CF31" i="6"/>
  <c r="BF31" i="6"/>
  <c r="BN31" i="6"/>
  <c r="BD23" i="6"/>
  <c r="CF23" i="6"/>
  <c r="BN23" i="6"/>
  <c r="BF23" i="6"/>
  <c r="BE27" i="6"/>
  <c r="BG27" i="6"/>
  <c r="CG27" i="6"/>
  <c r="AB24" i="6"/>
  <c r="AC24" i="6" s="1"/>
  <c r="AD24" i="6"/>
  <c r="BE24" i="6"/>
  <c r="BG24" i="6"/>
  <c r="CG24" i="6"/>
  <c r="AD30" i="6"/>
  <c r="AB30" i="6"/>
  <c r="AC30" i="6" s="1"/>
  <c r="CG35" i="6"/>
  <c r="BE35" i="6"/>
  <c r="BG35" i="6"/>
  <c r="BO33" i="6"/>
  <c r="BG31" i="6"/>
  <c r="BE31" i="6"/>
  <c r="CG31" i="6"/>
  <c r="CJ32" i="6"/>
  <c r="M32" i="6"/>
  <c r="AZ32" i="6"/>
  <c r="BB32" i="6" s="1"/>
  <c r="AD36" i="6"/>
  <c r="AB36" i="6"/>
  <c r="AC36" i="6" s="1"/>
  <c r="AZ26" i="6"/>
  <c r="BB26" i="6" s="1"/>
  <c r="M26" i="6"/>
  <c r="CJ26" i="6"/>
  <c r="AZ28" i="6"/>
  <c r="BB28" i="6" s="1"/>
  <c r="M28" i="6"/>
  <c r="CJ28" i="6"/>
  <c r="AD33" i="6"/>
  <c r="AB33" i="6"/>
  <c r="AC33" i="6" s="1"/>
  <c r="O83" i="5" a="1"/>
  <c r="O83" i="5" s="1"/>
  <c r="O113" i="5" s="1"/>
  <c r="AG83" i="5" a="1"/>
  <c r="AG83" i="5" s="1"/>
  <c r="AG113" i="5" s="1"/>
  <c r="S83" i="5" a="1"/>
  <c r="S83" i="5" s="1"/>
  <c r="S113" i="5" s="1"/>
  <c r="AI83" i="5" a="1"/>
  <c r="AI83" i="5" s="1"/>
  <c r="AI113" i="5" s="1"/>
  <c r="AL83" i="5" a="1"/>
  <c r="AL83" i="5" s="1"/>
  <c r="AL113" i="5" s="1"/>
  <c r="T83" i="5" a="1"/>
  <c r="T83" i="5" s="1"/>
  <c r="T113" i="5" s="1"/>
  <c r="W83" i="5" a="1"/>
  <c r="W83" i="5" s="1"/>
  <c r="W113" i="5" s="1"/>
  <c r="AN83" i="5" a="1"/>
  <c r="AN83" i="5" s="1"/>
  <c r="AN113" i="5" s="1"/>
  <c r="R83" i="5" a="1"/>
  <c r="R83" i="5" s="1"/>
  <c r="R113" i="5" s="1"/>
  <c r="L83" i="5" a="1"/>
  <c r="L83" i="5" s="1"/>
  <c r="L113" i="5" s="1"/>
  <c r="AM83" i="5" a="1"/>
  <c r="AM83" i="5" s="1"/>
  <c r="AM113" i="5" s="1"/>
  <c r="U83" i="5" a="1"/>
  <c r="U83" i="5" s="1"/>
  <c r="U113" i="5" s="1"/>
  <c r="N83" i="5" a="1"/>
  <c r="N83" i="5" s="1"/>
  <c r="N113" i="5" s="1"/>
  <c r="AA83" i="5" a="1"/>
  <c r="AA83" i="5" s="1"/>
  <c r="AA113" i="5" s="1"/>
  <c r="Z83" i="5" a="1"/>
  <c r="Z83" i="5" s="1"/>
  <c r="Z113" i="5" s="1"/>
  <c r="K82" i="5"/>
  <c r="K83" i="5" s="1" a="1"/>
  <c r="K83" i="5" s="1"/>
  <c r="K113" i="5" s="1"/>
  <c r="AC83" i="5" a="1"/>
  <c r="AC83" i="5" s="1"/>
  <c r="AC113" i="5" s="1"/>
  <c r="Y83" i="5" a="1"/>
  <c r="Y83" i="5" s="1"/>
  <c r="Y113" i="5" s="1"/>
  <c r="V83" i="5" a="1"/>
  <c r="V83" i="5" s="1"/>
  <c r="V113" i="5" s="1"/>
  <c r="AE83" i="5" a="1"/>
  <c r="AE83" i="5" s="1"/>
  <c r="AE113" i="5" s="1"/>
  <c r="AB83" i="5" a="1"/>
  <c r="AB83" i="5" s="1"/>
  <c r="AB113" i="5" s="1"/>
  <c r="AD83" i="5" a="1"/>
  <c r="AD83" i="5" s="1"/>
  <c r="AD113" i="5" s="1"/>
  <c r="AH83" i="5" a="1"/>
  <c r="AH83" i="5" s="1"/>
  <c r="AH113" i="5" s="1"/>
  <c r="AF83" i="5" a="1"/>
  <c r="AF83" i="5" s="1"/>
  <c r="AF113" i="5" s="1"/>
  <c r="P83" i="5" a="1"/>
  <c r="P83" i="5" s="1"/>
  <c r="P113" i="5" s="1"/>
  <c r="Q83" i="5" a="1"/>
  <c r="Q83" i="5" s="1"/>
  <c r="Q113" i="5" s="1"/>
  <c r="M83" i="5" a="1"/>
  <c r="M83" i="5" s="1"/>
  <c r="M113" i="5" s="1"/>
  <c r="AJ83" i="5" a="1"/>
  <c r="AJ83" i="5" s="1"/>
  <c r="AJ113" i="5" s="1"/>
  <c r="X83" i="5" a="1"/>
  <c r="X83" i="5" s="1"/>
  <c r="X113" i="5" s="1"/>
  <c r="AK83" i="5" a="1"/>
  <c r="AK83" i="5" s="1"/>
  <c r="AK113" i="5" s="1"/>
  <c r="BD32" i="6"/>
  <c r="BN32" i="6"/>
  <c r="BF32" i="6"/>
  <c r="CF32" i="6"/>
  <c r="M36" i="6"/>
  <c r="CE36" i="6" s="1"/>
  <c r="CD36" i="6" s="1"/>
  <c r="CJ36" i="6"/>
  <c r="AZ36" i="6"/>
  <c r="BB36" i="6" s="1"/>
  <c r="BD26" i="6"/>
  <c r="BF26" i="6"/>
  <c r="CF26" i="6"/>
  <c r="BN26" i="6"/>
  <c r="BE33" i="6"/>
  <c r="CG33" i="6"/>
  <c r="BG33" i="6"/>
  <c r="BE28" i="6"/>
  <c r="CG28" i="6"/>
  <c r="BG28" i="6"/>
  <c r="BE23" i="6"/>
  <c r="CG23" i="6"/>
  <c r="BG23" i="6"/>
  <c r="AD31" i="6"/>
  <c r="AB31" i="6"/>
  <c r="AC31" i="6" s="1"/>
  <c r="AD32" i="6"/>
  <c r="AB32" i="6"/>
  <c r="AC32" i="6" s="1"/>
  <c r="BE36" i="6"/>
  <c r="BG36" i="6"/>
  <c r="CG36" i="6"/>
  <c r="M29" i="6"/>
  <c r="CJ29" i="6"/>
  <c r="AZ29" i="6"/>
  <c r="BB29" i="6" s="1"/>
  <c r="M34" i="6"/>
  <c r="AZ34" i="6"/>
  <c r="BB34" i="6" s="1"/>
  <c r="CJ34" i="6"/>
  <c r="AZ25" i="6"/>
  <c r="BB25" i="6" s="1"/>
  <c r="CJ25" i="6"/>
  <c r="M25" i="6"/>
  <c r="CE25" i="6" s="1"/>
  <c r="CD25" i="6" s="1"/>
  <c r="BN22" i="6"/>
  <c r="BD22" i="6"/>
  <c r="CF22" i="6"/>
  <c r="BF22" i="6"/>
  <c r="CF27" i="6"/>
  <c r="BD27" i="6"/>
  <c r="BF27" i="6"/>
  <c r="BN27" i="6"/>
  <c r="AD34" i="6"/>
  <c r="AB34" i="6"/>
  <c r="AC34" i="6" s="1"/>
  <c r="BG32" i="6"/>
  <c r="CG32" i="6"/>
  <c r="BE32" i="6"/>
  <c r="BN29" i="6"/>
  <c r="BF29" i="6"/>
  <c r="BD29" i="6"/>
  <c r="CF29" i="6"/>
  <c r="BN34" i="6"/>
  <c r="BD34" i="6"/>
  <c r="CF34" i="6"/>
  <c r="BF34" i="6"/>
  <c r="AZ35" i="6"/>
  <c r="BB35" i="6" s="1"/>
  <c r="CJ35" i="6"/>
  <c r="M35" i="6"/>
  <c r="CE35" i="6" s="1"/>
  <c r="CD35" i="6" s="1"/>
  <c r="M30" i="6"/>
  <c r="CJ30" i="6"/>
  <c r="AZ30" i="6"/>
  <c r="BB30" i="6" s="1"/>
  <c r="AD25" i="6"/>
  <c r="AB25" i="6"/>
  <c r="AC25" i="6" s="1"/>
  <c r="BD25" i="6"/>
  <c r="CF25" i="6"/>
  <c r="BN25" i="6"/>
  <c r="BF25" i="6"/>
  <c r="BE25" i="6"/>
  <c r="CG25" i="6"/>
  <c r="BG25" i="6"/>
  <c r="AB23" i="6"/>
  <c r="AC23" i="6" s="1"/>
  <c r="AD23" i="6"/>
  <c r="AB27" i="6"/>
  <c r="AC27" i="6" s="1"/>
  <c r="AD27" i="6"/>
  <c r="BO31" i="6"/>
  <c r="AD22" i="6"/>
  <c r="AB22" i="6"/>
  <c r="AC22" i="6" s="1"/>
  <c r="BO27" i="6"/>
  <c r="AD26" i="6"/>
  <c r="AB26" i="6"/>
  <c r="AC26" i="6" s="1"/>
  <c r="M24" i="6"/>
  <c r="CE24" i="6" s="1"/>
  <c r="CD24" i="6" s="1"/>
  <c r="AZ24" i="6"/>
  <c r="BB24" i="6" s="1"/>
  <c r="CJ24" i="6"/>
  <c r="BE29" i="6"/>
  <c r="CG29" i="6"/>
  <c r="BG29" i="6"/>
  <c r="BE26" i="6"/>
  <c r="BG26" i="6"/>
  <c r="CG26" i="6"/>
  <c r="CF24" i="6"/>
  <c r="CH24" i="6" s="1"/>
  <c r="BD24" i="6"/>
  <c r="BN24" i="6"/>
  <c r="BF24" i="6"/>
  <c r="AD29" i="6"/>
  <c r="AB29" i="6"/>
  <c r="AC29" i="6" s="1"/>
  <c r="CG34" i="6"/>
  <c r="BE34" i="6"/>
  <c r="BG34" i="6"/>
  <c r="BN33" i="6"/>
  <c r="BF33" i="6"/>
  <c r="BD33" i="6"/>
  <c r="CF33" i="6"/>
  <c r="BF30" i="6"/>
  <c r="BD30" i="6"/>
  <c r="CF30" i="6"/>
  <c r="BN30" i="6"/>
  <c r="BO28" i="6"/>
  <c r="M22" i="6"/>
  <c r="AZ22" i="6"/>
  <c r="BB22" i="6" s="1"/>
  <c r="CJ22" i="6"/>
  <c r="BO22" i="6"/>
  <c r="BG22" i="6"/>
  <c r="BE22" i="6"/>
  <c r="CG22" i="6"/>
  <c r="M31" i="6"/>
  <c r="CJ31" i="6"/>
  <c r="AZ31" i="6"/>
  <c r="BB31" i="6" s="1"/>
  <c r="CJ23" i="6"/>
  <c r="AZ23" i="6"/>
  <c r="BB23" i="6" s="1"/>
  <c r="M23" i="6"/>
  <c r="CE23" i="6" s="1"/>
  <c r="CD23" i="6" s="1"/>
  <c r="CJ27" i="6"/>
  <c r="M27" i="6"/>
  <c r="AZ27" i="6"/>
  <c r="BB27" i="6" s="1"/>
  <c r="BF36" i="6"/>
  <c r="CF36" i="6"/>
  <c r="BD36" i="6"/>
  <c r="BN36" i="6"/>
  <c r="BO24" i="6"/>
  <c r="AB35" i="6"/>
  <c r="AC35" i="6" s="1"/>
  <c r="AD35" i="6"/>
  <c r="AD28" i="6"/>
  <c r="AB28" i="6"/>
  <c r="AC28" i="6" s="1"/>
  <c r="BF35" i="6"/>
  <c r="BD35" i="6"/>
  <c r="BN35" i="6"/>
  <c r="CF35" i="6"/>
  <c r="CJ33" i="6"/>
  <c r="M33" i="6"/>
  <c r="AZ33" i="6"/>
  <c r="BB33" i="6" s="1"/>
  <c r="BE30" i="6"/>
  <c r="BG30" i="6"/>
  <c r="CG30" i="6"/>
  <c r="CH35" i="6" l="1"/>
  <c r="CH27" i="6"/>
  <c r="N35" i="6"/>
  <c r="O35" i="6" s="1"/>
  <c r="CH36" i="6"/>
  <c r="BM36" i="6" s="1"/>
  <c r="BM24" i="6"/>
  <c r="CH33" i="6"/>
  <c r="N36" i="6"/>
  <c r="N23" i="6"/>
  <c r="O23" i="6" s="1"/>
  <c r="CH30" i="6"/>
  <c r="CH25" i="6"/>
  <c r="BM25" i="6" s="1"/>
  <c r="CH29" i="6"/>
  <c r="N25" i="6"/>
  <c r="O25" i="6" s="1"/>
  <c r="BI30" i="6"/>
  <c r="BK30" i="6"/>
  <c r="O36" i="6"/>
  <c r="N28" i="6"/>
  <c r="O28" i="6" s="1"/>
  <c r="CE28" i="6"/>
  <c r="CD28" i="6" s="1"/>
  <c r="N32" i="6"/>
  <c r="O32" i="6" s="1"/>
  <c r="CE32" i="6"/>
  <c r="CD32" i="6" s="1"/>
  <c r="BJ26" i="6"/>
  <c r="BL26" i="6"/>
  <c r="BK25" i="6"/>
  <c r="BI25" i="6"/>
  <c r="BM35" i="6"/>
  <c r="BK29" i="6"/>
  <c r="BI29" i="6"/>
  <c r="CH31" i="6"/>
  <c r="BI35" i="6"/>
  <c r="BK35" i="6"/>
  <c r="BI36" i="6"/>
  <c r="BK36" i="6"/>
  <c r="CJ37" i="6"/>
  <c r="N29" i="6"/>
  <c r="O29" i="6" s="1"/>
  <c r="CE29" i="6"/>
  <c r="CD29" i="6" s="1"/>
  <c r="BJ33" i="6"/>
  <c r="BL33" i="6"/>
  <c r="BJ27" i="6"/>
  <c r="BL27" i="6"/>
  <c r="BI31" i="6"/>
  <c r="BK31" i="6"/>
  <c r="BI33" i="6"/>
  <c r="BK33" i="6"/>
  <c r="BI27" i="6"/>
  <c r="BK27" i="6"/>
  <c r="CH32" i="6"/>
  <c r="N26" i="6"/>
  <c r="O26" i="6" s="1"/>
  <c r="CE26" i="6"/>
  <c r="CD26" i="6" s="1"/>
  <c r="BJ31" i="6"/>
  <c r="BL31" i="6"/>
  <c r="BI28" i="6"/>
  <c r="BK28" i="6"/>
  <c r="N30" i="6"/>
  <c r="O30" i="6" s="1"/>
  <c r="CE30" i="6"/>
  <c r="CD30" i="6" s="1"/>
  <c r="BI22" i="6"/>
  <c r="BK22" i="6"/>
  <c r="N34" i="6"/>
  <c r="O34" i="6" s="1"/>
  <c r="CE34" i="6"/>
  <c r="CD34" i="6" s="1"/>
  <c r="BL28" i="6"/>
  <c r="BJ28" i="6"/>
  <c r="BJ29" i="6"/>
  <c r="BL29" i="6"/>
  <c r="AB37" i="6"/>
  <c r="BJ32" i="6"/>
  <c r="BL32" i="6"/>
  <c r="BL23" i="6"/>
  <c r="BJ23" i="6"/>
  <c r="CH26" i="6"/>
  <c r="BK24" i="6"/>
  <c r="BI24" i="6"/>
  <c r="N24" i="6"/>
  <c r="O24" i="6" s="1"/>
  <c r="AD37" i="6"/>
  <c r="BJ25" i="6"/>
  <c r="BL25" i="6"/>
  <c r="CH34" i="6"/>
  <c r="BF37" i="6"/>
  <c r="BJ36" i="6"/>
  <c r="BL36" i="6"/>
  <c r="A83" i="5" a="1"/>
  <c r="BL24" i="6"/>
  <c r="BJ24" i="6"/>
  <c r="CH23" i="6"/>
  <c r="BM23" i="6" s="1"/>
  <c r="CH28" i="6"/>
  <c r="BJ22" i="6"/>
  <c r="BL22" i="6"/>
  <c r="BJ34" i="6"/>
  <c r="BL34" i="6"/>
  <c r="BJ35" i="6"/>
  <c r="BL35" i="6"/>
  <c r="BL30" i="6"/>
  <c r="BJ30" i="6"/>
  <c r="N22" i="6"/>
  <c r="CE22" i="6"/>
  <c r="CD22" i="6" s="1"/>
  <c r="N33" i="6"/>
  <c r="O33" i="6" s="1"/>
  <c r="CE33" i="6"/>
  <c r="CD33" i="6" s="1"/>
  <c r="BM33" i="6" s="1"/>
  <c r="N27" i="6"/>
  <c r="O27" i="6" s="1"/>
  <c r="CE27" i="6"/>
  <c r="CD27" i="6" s="1"/>
  <c r="N31" i="6"/>
  <c r="O31" i="6" s="1"/>
  <c r="CE31" i="6"/>
  <c r="CD31" i="6" s="1"/>
  <c r="BI34" i="6"/>
  <c r="BK34" i="6"/>
  <c r="CH22" i="6"/>
  <c r="BI26" i="6"/>
  <c r="BK26" i="6"/>
  <c r="BK32" i="6"/>
  <c r="BI32" i="6"/>
  <c r="BK23" i="6"/>
  <c r="BI23" i="6"/>
  <c r="BM27" i="6" l="1"/>
  <c r="BM26" i="6"/>
  <c r="BM30" i="6"/>
  <c r="BM34" i="6"/>
  <c r="BM32" i="6"/>
  <c r="BM22" i="6"/>
  <c r="BM31" i="6"/>
  <c r="BM29" i="6"/>
  <c r="Q28" i="6"/>
  <c r="Q34" i="6"/>
  <c r="Q24" i="6"/>
  <c r="Q25" i="6"/>
  <c r="B26" i="6"/>
  <c r="B32" i="6"/>
  <c r="B34" i="6"/>
  <c r="Q36" i="6"/>
  <c r="B24" i="6"/>
  <c r="Q32" i="6"/>
  <c r="Q30" i="6"/>
  <c r="B25" i="6"/>
  <c r="B30" i="6"/>
  <c r="B28" i="6"/>
  <c r="B31" i="6"/>
  <c r="B36" i="6"/>
  <c r="B33" i="6"/>
  <c r="Q23" i="6"/>
  <c r="Q29" i="6"/>
  <c r="Q27" i="6"/>
  <c r="Q33" i="6"/>
  <c r="Q35" i="6"/>
  <c r="Q31" i="6"/>
  <c r="B23" i="6"/>
  <c r="Q22" i="6"/>
  <c r="A83" i="5"/>
  <c r="B22" i="6" s="1"/>
  <c r="B29" i="6"/>
  <c r="Q26" i="6"/>
  <c r="B27" i="6"/>
  <c r="B35" i="6"/>
  <c r="BM28" i="6"/>
  <c r="M37" i="6"/>
  <c r="BK37" i="6"/>
  <c r="O22" i="6"/>
  <c r="O37" i="6" s="1"/>
  <c r="BH37" i="6"/>
  <c r="BM37" i="6" l="1"/>
  <c r="I37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<sst xmlns="http://schemas.openxmlformats.org/spreadsheetml/2006/main" count="599" uniqueCount="239">
  <si>
    <t>Pos.</t>
  </si>
  <si>
    <t>Stk</t>
  </si>
  <si>
    <t>Typ</t>
  </si>
  <si>
    <r>
      <t>anchorX+210(</t>
    </r>
    <r>
      <rPr>
        <sz val="11"/>
        <color theme="1"/>
        <rFont val="Aptos Narrow"/>
        <family val="2"/>
      </rPr>
      <t>Ø20)</t>
    </r>
  </si>
  <si>
    <t>Gesamt</t>
  </si>
  <si>
    <t>L=</t>
  </si>
  <si>
    <t>L = 10</t>
  </si>
  <si>
    <t>BLS1</t>
  </si>
  <si>
    <t>DMX-L(10-GS+x*)</t>
  </si>
  <si>
    <t>Auswahl:</t>
  </si>
  <si>
    <t>Prod.Code</t>
  </si>
  <si>
    <t>A</t>
  </si>
  <si>
    <t>1xKopplung</t>
  </si>
  <si>
    <t>L1=</t>
  </si>
  <si>
    <t>DMX-L(6-GS+x*)</t>
  </si>
  <si>
    <t>BLS2</t>
  </si>
  <si>
    <t>DMX-L(4-GS+x*)</t>
  </si>
  <si>
    <t>L2=</t>
  </si>
  <si>
    <t>B</t>
  </si>
  <si>
    <t>2xKopplung</t>
  </si>
  <si>
    <t>L3=</t>
  </si>
  <si>
    <t>C</t>
  </si>
  <si>
    <t>3xKopplung</t>
  </si>
  <si>
    <r>
      <t>anchorX+210(</t>
    </r>
    <r>
      <rPr>
        <sz val="11"/>
        <color theme="1"/>
        <rFont val="Aptos Narrow"/>
        <family val="2"/>
      </rPr>
      <t>Ø</t>
    </r>
    <r>
      <rPr>
        <sz val="14.3"/>
        <color theme="1"/>
        <rFont val="Aptos Narrow"/>
        <family val="2"/>
      </rPr>
      <t>20)</t>
    </r>
  </si>
  <si>
    <t>Top12-20</t>
  </si>
  <si>
    <t>Länge</t>
  </si>
  <si>
    <t>Gewicht (inkl. GS)</t>
  </si>
  <si>
    <t>L=6</t>
  </si>
  <si>
    <t>L=4</t>
  </si>
  <si>
    <r>
      <t>anchorX</t>
    </r>
    <r>
      <rPr>
        <b/>
        <i/>
        <vertAlign val="superscript"/>
        <sz val="16"/>
        <color rgb="FF002060"/>
        <rFont val="Arial"/>
        <family val="2"/>
      </rPr>
      <t>®</t>
    </r>
  </si>
  <si>
    <t>Basis</t>
  </si>
  <si>
    <t>Durchmesser</t>
  </si>
  <si>
    <t>x-Wert Muffe</t>
  </si>
  <si>
    <t>Bezeichnung</t>
  </si>
  <si>
    <t>Zusatz Zubehör</t>
  </si>
  <si>
    <t>Zusatz Beschrieb</t>
  </si>
  <si>
    <t>Bauingenieur</t>
  </si>
  <si>
    <t>Listen-Nr.</t>
  </si>
  <si>
    <t>Seite</t>
  </si>
  <si>
    <t>+210</t>
  </si>
  <si>
    <r>
      <rPr>
        <sz val="11"/>
        <color theme="1"/>
        <rFont val="Aptos Narrow"/>
        <family val="2"/>
      </rPr>
      <t>Ø</t>
    </r>
    <r>
      <rPr>
        <sz val="11"/>
        <color theme="1"/>
        <rFont val="Aptos Narrow"/>
        <family val="2"/>
        <scheme val="minor"/>
      </rPr>
      <t>20</t>
    </r>
  </si>
  <si>
    <t>L1</t>
  </si>
  <si>
    <t>.1</t>
  </si>
  <si>
    <t>+410</t>
  </si>
  <si>
    <t>Ø28</t>
  </si>
  <si>
    <t>L2</t>
  </si>
  <si>
    <t>.2</t>
  </si>
  <si>
    <t>M24 - 36x19</t>
  </si>
  <si>
    <t>Plan-Nr.</t>
  </si>
  <si>
    <t>+670</t>
  </si>
  <si>
    <t>Ø36</t>
  </si>
  <si>
    <t>L3</t>
  </si>
  <si>
    <t>.3</t>
  </si>
  <si>
    <t>Bauobjekt</t>
  </si>
  <si>
    <t>Datum</t>
  </si>
  <si>
    <t>gez.</t>
  </si>
  <si>
    <t>gepr.</t>
  </si>
  <si>
    <t>+880</t>
  </si>
  <si>
    <t>Ø43</t>
  </si>
  <si>
    <t>L4</t>
  </si>
  <si>
    <t>.4</t>
  </si>
  <si>
    <t>200x200x10mm</t>
  </si>
  <si>
    <t>Bauteil</t>
  </si>
  <si>
    <t>L5</t>
  </si>
  <si>
    <t>.5</t>
  </si>
  <si>
    <t>Lieferadresse</t>
  </si>
  <si>
    <t>Termin:</t>
  </si>
  <si>
    <t>Ankerkopf</t>
  </si>
  <si>
    <t>Gewindestange</t>
  </si>
  <si>
    <t>Bauunternehmer</t>
  </si>
  <si>
    <t>Bestell-E-Mail an: sales@bewehrungstechnik.ch</t>
  </si>
  <si>
    <t>M33 - 50x26</t>
  </si>
  <si>
    <t>200x200x20mm</t>
  </si>
  <si>
    <t>Standard-Programm</t>
  </si>
  <si>
    <t>Einteiliger Anker:</t>
  </si>
  <si>
    <t>Mehrteiliger Anker:</t>
  </si>
  <si>
    <t>M42 - 65x34</t>
  </si>
  <si>
    <t>Ankermutter</t>
  </si>
  <si>
    <t>200x200x25mm</t>
  </si>
  <si>
    <t>Anzahl</t>
  </si>
  <si>
    <t>Ankerplatte</t>
  </si>
  <si>
    <t>[Stk.]</t>
  </si>
  <si>
    <t>pro Stk</t>
  </si>
  <si>
    <t>Total</t>
  </si>
  <si>
    <t>Pos.Nr.</t>
  </si>
  <si>
    <t>Länge Bartec</t>
  </si>
  <si>
    <t>V1</t>
  </si>
  <si>
    <t>M48 - 75x38</t>
  </si>
  <si>
    <t>V2</t>
  </si>
  <si>
    <t>keine</t>
  </si>
  <si>
    <t>200x200x30mm</t>
  </si>
  <si>
    <t>Zubehör</t>
  </si>
  <si>
    <t>Artikel</t>
  </si>
  <si>
    <t>Beschreibung</t>
  </si>
  <si>
    <t>Gewindestangen</t>
  </si>
  <si>
    <t>Ankermuttern</t>
  </si>
  <si>
    <t>Ankerplatten</t>
  </si>
  <si>
    <t>Bemerkungen</t>
  </si>
  <si>
    <t>Anker bestehend aus</t>
  </si>
  <si>
    <t>Teilstücken</t>
  </si>
  <si>
    <t>Zusatzzubehör, Injektionsschläuche, …</t>
  </si>
  <si>
    <t>Zusammenfassung Auswahl</t>
  </si>
  <si>
    <t>Mikropfahl</t>
  </si>
  <si>
    <t>Empfehlung Zubehör</t>
  </si>
  <si>
    <t>Gewinde</t>
  </si>
  <si>
    <t>M24</t>
  </si>
  <si>
    <t>M33</t>
  </si>
  <si>
    <t>M42</t>
  </si>
  <si>
    <t>M48</t>
  </si>
  <si>
    <t>Stab</t>
  </si>
  <si>
    <t>Teillängen [m]</t>
  </si>
  <si>
    <t>Gesamtlänge [m]</t>
  </si>
  <si>
    <r>
      <t>L</t>
    </r>
    <r>
      <rPr>
        <vertAlign val="subscript"/>
        <sz val="11"/>
        <color theme="1"/>
        <rFont val="Aptos Narrow"/>
        <family val="2"/>
        <scheme val="minor"/>
      </rPr>
      <t>0</t>
    </r>
  </si>
  <si>
    <t>Nagel</t>
  </si>
  <si>
    <t>Sonderplatte</t>
  </si>
  <si>
    <t>Sonderplatten</t>
  </si>
  <si>
    <t>[mm]</t>
  </si>
  <si>
    <t>Breite</t>
  </si>
  <si>
    <r>
      <t>L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</si>
  <si>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</si>
  <si>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3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</si>
  <si>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4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</si>
  <si>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5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</si>
  <si>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6</t>
    </r>
  </si>
  <si>
    <t>Version: 2026-03 / KEUF</t>
  </si>
  <si>
    <t>Dicke</t>
  </si>
  <si>
    <t>Bestellformular für Ankersysteme der Schutzstufe 2b</t>
  </si>
  <si>
    <t>Typ angeben</t>
  </si>
  <si>
    <r>
      <t>BARTEC</t>
    </r>
    <r>
      <rPr>
        <b/>
        <sz val="16"/>
        <color indexed="18"/>
        <rFont val="Symbol"/>
        <family val="1"/>
        <charset val="2"/>
      </rPr>
      <t>â</t>
    </r>
  </si>
  <si>
    <t>Definition Pulldown-Menu Stahl-Muffen:</t>
  </si>
  <si>
    <t>Schraubverbindungen</t>
  </si>
  <si>
    <t>vgl. Spalten A147ff</t>
  </si>
  <si>
    <t>BARTEC-Ausführungsmöglichkeiten</t>
  </si>
  <si>
    <t>Ingenieur</t>
  </si>
  <si>
    <t>für Stahl</t>
  </si>
  <si>
    <t>BLS</t>
  </si>
  <si>
    <t>LCE</t>
  </si>
  <si>
    <t>X</t>
  </si>
  <si>
    <t>SD</t>
  </si>
  <si>
    <t>BDV</t>
  </si>
  <si>
    <t>BAS</t>
  </si>
  <si>
    <t>E</t>
  </si>
  <si>
    <t>CT</t>
  </si>
  <si>
    <t>LER</t>
  </si>
  <si>
    <t>STE</t>
  </si>
  <si>
    <t>HNL</t>
  </si>
  <si>
    <t>SNL</t>
  </si>
  <si>
    <t>Standard</t>
  </si>
  <si>
    <t>=</t>
  </si>
  <si>
    <t>1</t>
  </si>
  <si>
    <t>für Muffen</t>
  </si>
  <si>
    <t>DYN</t>
  </si>
  <si>
    <t>Lager</t>
  </si>
  <si>
    <t>TOP</t>
  </si>
  <si>
    <t>Nicht lieferbar</t>
  </si>
  <si>
    <t>INOX</t>
  </si>
  <si>
    <t>Fragen Sie uns an</t>
  </si>
  <si>
    <t>gezeichn.</t>
  </si>
  <si>
    <t>geprüft</t>
  </si>
  <si>
    <t>Unternehmer</t>
  </si>
  <si>
    <t>Termin</t>
  </si>
  <si>
    <t>Material-Anforderungen für ganze Liste:</t>
  </si>
  <si>
    <t>Betonstahl:</t>
  </si>
  <si>
    <t>Muffen / Endverankerungen:</t>
  </si>
  <si>
    <t>B500 B</t>
  </si>
  <si>
    <t>STANDARD</t>
  </si>
  <si>
    <t>v1</t>
  </si>
  <si>
    <t>v2</t>
  </si>
  <si>
    <t>Stahl</t>
  </si>
  <si>
    <t xml:space="preserve">Zubehör </t>
  </si>
  <si>
    <t>Anz.</t>
  </si>
  <si>
    <r>
      <t xml:space="preserve">Form </t>
    </r>
    <r>
      <rPr>
        <sz val="10"/>
        <color indexed="56"/>
        <rFont val="Arial"/>
        <family val="2"/>
      </rPr>
      <t>(Aussenmasse)</t>
    </r>
  </si>
  <si>
    <t>Verbindung</t>
  </si>
  <si>
    <t>abgew.</t>
  </si>
  <si>
    <t>Gewicht</t>
  </si>
  <si>
    <t>Summen Gewinde</t>
  </si>
  <si>
    <t>Summen Muffen</t>
  </si>
  <si>
    <t>Summen Platten</t>
  </si>
  <si>
    <t>Summe HNL SNL</t>
  </si>
  <si>
    <t>Haken 1</t>
  </si>
  <si>
    <t>Haken  2</t>
  </si>
  <si>
    <t>pro Schnitt</t>
  </si>
  <si>
    <t xml:space="preserve">Total </t>
  </si>
  <si>
    <t>d Muffe</t>
  </si>
  <si>
    <t>Muffe</t>
  </si>
  <si>
    <t>Stück</t>
  </si>
  <si>
    <t>Ø mm</t>
  </si>
  <si>
    <t>NL</t>
  </si>
  <si>
    <t>I / L / U</t>
  </si>
  <si>
    <t>a cm</t>
  </si>
  <si>
    <t>b cm</t>
  </si>
  <si>
    <t>c cm</t>
  </si>
  <si>
    <t>Länge m</t>
  </si>
  <si>
    <t>kg</t>
  </si>
  <si>
    <t>HNL SNL</t>
  </si>
  <si>
    <t>Anz. NL</t>
  </si>
  <si>
    <t>Abgew. L</t>
  </si>
  <si>
    <t>LCE1</t>
  </si>
  <si>
    <t>BLS1 LCE1</t>
  </si>
  <si>
    <t>Summen:</t>
  </si>
  <si>
    <t>B500 C</t>
  </si>
  <si>
    <t>ACIGRIP 362</t>
  </si>
  <si>
    <t>ACIGRIP 462</t>
  </si>
  <si>
    <t>1.4xxx</t>
  </si>
  <si>
    <t xml:space="preserve">   Erhältliche Stahldurchmesser [mm] nach Muffentyp</t>
  </si>
  <si>
    <t>(seismisch)</t>
  </si>
  <si>
    <t>Durchmesser auf Anfrage</t>
  </si>
  <si>
    <t>Verfügbare Durchmesser nach Muffentyp</t>
  </si>
  <si>
    <t>VERFÜGBAR FÜR</t>
  </si>
  <si>
    <t>UND</t>
  </si>
  <si>
    <t>(Stahl</t>
  </si>
  <si>
    <t>Muffen)</t>
  </si>
  <si>
    <r>
      <t>Verfügbarer</t>
    </r>
    <r>
      <rPr>
        <b/>
        <sz val="12"/>
        <rFont val="Arial"/>
        <family val="2"/>
      </rPr>
      <t xml:space="preserve"> Stahl</t>
    </r>
  </si>
  <si>
    <t>Verfügbare Durchmesser nach Stahltyp</t>
  </si>
  <si>
    <t>Top700</t>
  </si>
  <si>
    <t>Top12</t>
  </si>
  <si>
    <t>Sortierung</t>
  </si>
  <si>
    <t>Positionsnummern zusammenführen</t>
  </si>
  <si>
    <t>Zusammenführen</t>
  </si>
  <si>
    <t>#</t>
  </si>
  <si>
    <t>Form</t>
  </si>
  <si>
    <t>a</t>
  </si>
  <si>
    <t># zusammengefasst</t>
  </si>
  <si>
    <t>Bezeichnung zusammengefasst</t>
  </si>
  <si>
    <t>Nummerrierung</t>
  </si>
  <si>
    <t>Ø</t>
  </si>
  <si>
    <t>Unten aufgeführtes Material der Bestellung beilegen!</t>
  </si>
  <si>
    <t>DBT: Riccardo Trevisani</t>
  </si>
  <si>
    <t>2</t>
  </si>
  <si>
    <t>3726-000</t>
  </si>
  <si>
    <t>=Bestellliste!L5</t>
  </si>
  <si>
    <t>Übersicht aus Bestellliste - Stäbe</t>
  </si>
  <si>
    <t>Übersicht aus Bestellliste - Zubehör</t>
  </si>
  <si>
    <t>Übersicht aus Bestellliste - Gewindestange</t>
  </si>
  <si>
    <t>Bei Bestellung lose beilegen:</t>
  </si>
  <si>
    <t>Unten aufgeführtes Material der Bestellung lose beilegen!</t>
  </si>
  <si>
    <t>Restliches Zubehör</t>
  </si>
  <si>
    <t>anchorX - Top12</t>
  </si>
  <si>
    <t>Federkorbdistanzhalter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</si>
</sst>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dd/mm/yyyy;@"/>
    <numFmt numFmtId="165" formatCode="0.0"/>
    <numFmt numFmtId="166" formatCode="0;\-0;;@"/>
    <numFmt numFmtId="167" formatCode="d/\ mmmm\ yyyy"/>
    <numFmt numFmtId="168" formatCode="#,##0.0"/>
    <numFmt numFmtId="169" formatCode="_ * #,##0.0_ ;_ * \-#,##0.0_ ;_ * &quot;-&quot;??_ ;_ @_ "/>
  </numFmts>
  <fonts count="84">
    <font>
      <sz val="11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color theme="1"/>
      <name val="Aptos Narrow"/>
      <family val="2"/>
    </font>
    <font>
      <sz val="14.3"/>
      <color theme="1"/>
      <name val="Aptos Narrow"/>
      <family val="2"/>
    </font>
    <font>
      <b/>
      <sz val="12"/>
      <color rgb="FF002162"/>
      <name val="Arial"/>
      <family val="2"/>
    </font>
    <font>
      <b/>
      <sz val="11"/>
      <color rgb="FF0021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2060"/>
      <name val="Arial"/>
      <family val="2"/>
    </font>
    <font>
      <b/>
      <i/>
      <vertAlign val="superscript"/>
      <sz val="16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002162"/>
      <name val="Arial"/>
      <family val="2"/>
    </font>
    <font>
      <b/>
      <sz val="12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i/>
      <sz val="10"/>
      <color theme="2" tint="-0.499984740745262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name val="Kl Bliss Regular"/>
      <family val="3"/>
    </font>
    <font>
      <b/>
      <sz val="16"/>
      <color indexed="18"/>
      <name val="Arial"/>
      <family val="2"/>
    </font>
    <font>
      <b/>
      <sz val="16"/>
      <color indexed="18"/>
      <name val="Symbol"/>
      <family val="1"/>
      <charset val="2"/>
    </font>
    <font>
      <b/>
      <sz val="12"/>
      <color indexed="18"/>
      <name val="Arial"/>
      <family val="2"/>
    </font>
    <font>
      <sz val="12"/>
      <name val="Arial"/>
      <family val="2"/>
    </font>
    <font>
      <b/>
      <sz val="22"/>
      <color rgb="FFFF0000"/>
      <name val="Arial"/>
      <family val="2"/>
    </font>
    <font>
      <sz val="12"/>
      <color indexed="10"/>
      <name val="Arial"/>
      <family val="2"/>
    </font>
    <font>
      <sz val="12"/>
      <color indexed="9"/>
      <name val="Arial"/>
      <family val="2"/>
    </font>
    <font>
      <b/>
      <sz val="24"/>
      <color rgb="FFFF0000"/>
      <name val="Aptos Narrow"/>
      <family val="2"/>
      <scheme val="minor"/>
    </font>
    <font>
      <sz val="12"/>
      <color rgb="FF003366"/>
      <name val="Arial"/>
      <family val="2"/>
    </font>
    <font>
      <b/>
      <sz val="14"/>
      <color indexed="9"/>
      <name val="Kl Bliss Bold"/>
    </font>
    <font>
      <b/>
      <sz val="14"/>
      <color rgb="FFFF000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2"/>
      <color rgb="FFC00000"/>
      <name val="Arial"/>
      <family val="2"/>
    </font>
    <font>
      <sz val="12"/>
      <color rgb="FF002060"/>
      <name val="Kl Bliss Regular"/>
      <family val="3"/>
    </font>
    <font>
      <sz val="8"/>
      <color indexed="56"/>
      <name val="Arial"/>
      <family val="2"/>
    </font>
    <font>
      <b/>
      <u/>
      <sz val="12"/>
      <color rgb="FF003366"/>
      <name val="Arial"/>
      <family val="2"/>
    </font>
    <font>
      <b/>
      <sz val="12"/>
      <color rgb="FFFF0000"/>
      <name val="Arial"/>
      <family val="2"/>
    </font>
    <font>
      <sz val="12"/>
      <color rgb="FF009900"/>
      <name val="Webdings"/>
      <family val="1"/>
      <charset val="2"/>
    </font>
    <font>
      <b/>
      <sz val="12"/>
      <color rgb="FF003366"/>
      <name val="Arial"/>
      <family val="2"/>
    </font>
    <font>
      <sz val="12"/>
      <color rgb="FFFF8001"/>
      <name val="Webdings"/>
      <family val="1"/>
      <charset val="2"/>
    </font>
    <font>
      <b/>
      <sz val="12"/>
      <color indexed="56"/>
      <name val="Arial"/>
      <family val="2"/>
    </font>
    <font>
      <sz val="12"/>
      <color rgb="FFC00000"/>
      <name val="Webdings"/>
      <family val="1"/>
      <charset val="2"/>
    </font>
    <font>
      <b/>
      <u/>
      <sz val="12"/>
      <color rgb="FF002060"/>
      <name val="Arial"/>
      <family val="2"/>
    </font>
    <font>
      <sz val="12"/>
      <color rgb="FF002060"/>
      <name val="Arial"/>
      <family val="2"/>
    </font>
    <font>
      <b/>
      <sz val="14"/>
      <color rgb="FF002060"/>
      <name val="Arial"/>
      <family val="2"/>
    </font>
    <font>
      <sz val="16"/>
      <name val="Arial"/>
      <family val="2"/>
    </font>
    <font>
      <sz val="9"/>
      <color rgb="FF006699"/>
      <name val="Courier"/>
      <family val="3"/>
    </font>
    <font>
      <sz val="12"/>
      <color theme="0"/>
      <name val="Arial"/>
      <family val="2"/>
    </font>
    <font>
      <sz val="11"/>
      <color indexed="56"/>
      <name val="Arial"/>
      <family val="2"/>
    </font>
    <font>
      <b/>
      <sz val="11"/>
      <color indexed="56"/>
      <name val="Arial"/>
      <family val="2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b/>
      <sz val="11"/>
      <color theme="3" tint="-0.24994659260841701"/>
      <name val="Arial"/>
      <family val="2"/>
    </font>
    <font>
      <b/>
      <u/>
      <sz val="11"/>
      <color rgb="FF002060"/>
      <name val="Arial"/>
      <family val="2"/>
    </font>
    <font>
      <sz val="11"/>
      <color indexed="10"/>
      <name val="Arial"/>
      <family val="2"/>
    </font>
    <font>
      <sz val="11"/>
      <color rgb="FF002060"/>
      <name val="Arial"/>
      <family val="2"/>
    </font>
    <font>
      <u/>
      <sz val="11"/>
      <name val="Arial"/>
      <family val="2"/>
    </font>
    <font>
      <b/>
      <sz val="8"/>
      <color indexed="56"/>
      <name val="Arial"/>
      <family val="2"/>
    </font>
    <font>
      <u/>
      <sz val="12"/>
      <color rgb="FF002060"/>
      <name val="Arial"/>
      <family val="2"/>
    </font>
    <font>
      <b/>
      <sz val="12"/>
      <color rgb="FF0070C0"/>
      <name val="Arial"/>
      <family val="2"/>
    </font>
    <font>
      <sz val="12"/>
      <color theme="3" tint="0.39997558519241921"/>
      <name val="Arial"/>
      <family val="2"/>
    </font>
    <font>
      <b/>
      <sz val="12"/>
      <color theme="3" tint="0.39997558519241921"/>
      <name val="Arial"/>
      <family val="2"/>
    </font>
    <font>
      <sz val="12"/>
      <color rgb="FF0070C0"/>
      <name val="Arial"/>
      <family val="2"/>
    </font>
    <font>
      <sz val="12"/>
      <color theme="3" tint="-0.249977111117893"/>
      <name val="Arial"/>
      <family val="2"/>
    </font>
    <font>
      <sz val="12"/>
      <color rgb="FFFFFF00"/>
      <name val="Arial"/>
      <family val="2"/>
    </font>
    <font>
      <sz val="12"/>
      <color rgb="FFC00000"/>
      <name val="Arial"/>
      <family val="2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9"/>
      <name val="Verdana"/>
      <family val="2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2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2162"/>
      </bottom>
      <diagonal/>
    </border>
    <border>
      <left/>
      <right/>
      <top style="medium">
        <color rgb="FF002162"/>
      </top>
      <bottom style="hair">
        <color rgb="FF002162"/>
      </bottom>
      <diagonal/>
    </border>
    <border>
      <left/>
      <right/>
      <top style="medium">
        <color rgb="FF002162"/>
      </top>
      <bottom/>
      <diagonal/>
    </border>
    <border>
      <left/>
      <right style="thin">
        <color rgb="FF002162"/>
      </right>
      <top style="medium">
        <color rgb="FF002162"/>
      </top>
      <bottom/>
      <diagonal/>
    </border>
    <border>
      <left style="thin">
        <color rgb="FF002162"/>
      </left>
      <right/>
      <top style="medium">
        <color rgb="FF002162"/>
      </top>
      <bottom/>
      <diagonal/>
    </border>
    <border>
      <left/>
      <right/>
      <top style="hair">
        <color rgb="FF002162"/>
      </top>
      <bottom style="hair">
        <color rgb="FF002162"/>
      </bottom>
      <diagonal/>
    </border>
    <border>
      <left/>
      <right style="thin">
        <color rgb="FF002162"/>
      </right>
      <top/>
      <bottom style="thin">
        <color indexed="64"/>
      </bottom>
      <diagonal/>
    </border>
    <border>
      <left style="thin">
        <color rgb="FF002162"/>
      </left>
      <right/>
      <top/>
      <bottom style="thin">
        <color rgb="FF002162"/>
      </bottom>
      <diagonal/>
    </border>
    <border>
      <left/>
      <right/>
      <top style="hair">
        <color rgb="FF002162"/>
      </top>
      <bottom style="medium">
        <color theme="3"/>
      </bottom>
      <diagonal/>
    </border>
    <border>
      <left/>
      <right/>
      <top style="medium">
        <color theme="3"/>
      </top>
      <bottom style="hair">
        <color theme="3"/>
      </bottom>
      <diagonal/>
    </border>
    <border>
      <left style="thin">
        <color rgb="FF002162"/>
      </left>
      <right style="thin">
        <color rgb="FF002162"/>
      </right>
      <top style="medium">
        <color rgb="FF002162"/>
      </top>
      <bottom/>
      <diagonal/>
    </border>
    <border>
      <left/>
      <right/>
      <top style="hair">
        <color theme="3"/>
      </top>
      <bottom style="hair">
        <color theme="3"/>
      </bottom>
      <diagonal/>
    </border>
    <border>
      <left style="thin">
        <color rgb="FF002162"/>
      </left>
      <right style="thin">
        <color rgb="FF002162"/>
      </right>
      <top/>
      <bottom style="thin">
        <color rgb="FF002162"/>
      </bottom>
      <diagonal/>
    </border>
    <border>
      <left/>
      <right/>
      <top/>
      <bottom style="thin">
        <color rgb="FF002162"/>
      </bottom>
      <diagonal/>
    </border>
    <border>
      <left/>
      <right/>
      <top style="hair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theme="3"/>
      </bottom>
      <diagonal/>
    </border>
    <border>
      <left/>
      <right style="thin">
        <color auto="1"/>
      </right>
      <top/>
      <bottom style="thin">
        <color theme="3"/>
      </bottom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dotted">
        <color auto="1"/>
      </bottom>
      <diagonal/>
    </border>
    <border>
      <left style="thin">
        <color theme="3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thin">
        <color theme="3"/>
      </top>
      <bottom style="dotted">
        <color auto="1"/>
      </bottom>
      <diagonal/>
    </border>
    <border>
      <left/>
      <right style="thin">
        <color indexed="64"/>
      </right>
      <top style="thin">
        <color theme="3"/>
      </top>
      <bottom style="dotted">
        <color auto="1"/>
      </bottom>
      <diagonal/>
    </border>
    <border>
      <left style="thin">
        <color theme="3"/>
      </left>
      <right style="thin">
        <color theme="3"/>
      </right>
      <top style="dotted">
        <color auto="1"/>
      </top>
      <bottom style="dotted">
        <color auto="1"/>
      </bottom>
      <diagonal/>
    </border>
    <border>
      <left style="thin">
        <color theme="3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theme="3"/>
      </left>
      <right style="thin">
        <color theme="3"/>
      </right>
      <top style="dotted">
        <color auto="1"/>
      </top>
      <bottom/>
      <diagonal/>
    </border>
    <border>
      <left style="thin">
        <color theme="3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theme="3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indexed="64"/>
      </top>
      <bottom style="dotted">
        <color theme="3"/>
      </bottom>
      <diagonal/>
    </border>
    <border>
      <left/>
      <right/>
      <top style="thin">
        <color indexed="64"/>
      </top>
      <bottom style="dotted">
        <color theme="3"/>
      </bottom>
      <diagonal/>
    </border>
    <border>
      <left/>
      <right style="thin">
        <color indexed="64"/>
      </right>
      <top style="thin">
        <color indexed="64"/>
      </top>
      <bottom style="dotted">
        <color theme="3"/>
      </bottom>
      <diagonal/>
    </border>
    <border>
      <left style="thin">
        <color theme="3"/>
      </left>
      <right/>
      <top style="dotted">
        <color theme="3"/>
      </top>
      <bottom style="dotted">
        <color theme="3"/>
      </bottom>
      <diagonal/>
    </border>
    <border>
      <left/>
      <right/>
      <top style="dotted">
        <color theme="3"/>
      </top>
      <bottom style="dotted">
        <color theme="3"/>
      </bottom>
      <diagonal/>
    </border>
    <border>
      <left/>
      <right style="thin">
        <color indexed="64"/>
      </right>
      <top style="dotted">
        <color theme="3"/>
      </top>
      <bottom style="dotted">
        <color theme="3"/>
      </bottom>
      <diagonal/>
    </border>
    <border>
      <left style="thin">
        <color theme="3"/>
      </left>
      <right/>
      <top style="dotted">
        <color theme="3"/>
      </top>
      <bottom style="thin">
        <color indexed="64"/>
      </bottom>
      <diagonal/>
    </border>
    <border>
      <left/>
      <right/>
      <top style="dotted">
        <color theme="3"/>
      </top>
      <bottom style="thin">
        <color indexed="64"/>
      </bottom>
      <diagonal/>
    </border>
    <border>
      <left/>
      <right style="thin">
        <color indexed="64"/>
      </right>
      <top style="dotted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56"/>
      </bottom>
      <diagonal/>
    </border>
    <border>
      <left/>
      <right/>
      <top style="medium">
        <color indexed="56"/>
      </top>
      <bottom/>
      <diagonal/>
    </border>
    <border>
      <left/>
      <right style="thin">
        <color indexed="64"/>
      </right>
      <top style="medium">
        <color indexed="56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double">
        <color indexed="56"/>
      </left>
      <right/>
      <top/>
      <bottom/>
      <diagonal/>
    </border>
    <border>
      <left/>
      <right style="double">
        <color indexed="56"/>
      </right>
      <top/>
      <bottom/>
      <diagonal/>
    </border>
    <border>
      <left style="thin">
        <color indexed="56"/>
      </left>
      <right/>
      <top/>
      <bottom/>
      <diagonal/>
    </border>
    <border>
      <left style="double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double">
        <color indexed="56"/>
      </right>
      <top/>
      <bottom/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double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56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30" fillId="0" borderId="0"/>
    <xf numFmtId="43" fontId="30" fillId="0" borderId="0" applyFont="0" applyFill="0" applyBorder="0" applyAlignment="0" applyProtection="0"/>
  </cellStyleXfs>
  <cellXfs count="64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1" fillId="4" borderId="3" xfId="0" applyFont="1" applyFill="1" applyBorder="1"/>
    <xf numFmtId="0" fontId="1" fillId="4" borderId="1" xfId="0" applyFont="1" applyFill="1" applyBorder="1"/>
    <xf numFmtId="0" fontId="1" fillId="4" borderId="4" xfId="0" applyFont="1" applyFill="1" applyBorder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vertical="center"/>
    </xf>
    <xf numFmtId="0" fontId="8" fillId="6" borderId="0" xfId="1" applyFont="1" applyFill="1"/>
    <xf numFmtId="0" fontId="7" fillId="5" borderId="7" xfId="0" applyFont="1" applyFill="1" applyBorder="1" applyAlignment="1">
      <alignment vertical="center"/>
    </xf>
    <xf numFmtId="0" fontId="11" fillId="5" borderId="7" xfId="1" applyFont="1" applyFill="1" applyBorder="1" applyAlignment="1">
      <alignment vertical="center"/>
    </xf>
    <xf numFmtId="0" fontId="11" fillId="6" borderId="0" xfId="1" applyFont="1" applyFill="1"/>
    <xf numFmtId="0" fontId="12" fillId="6" borderId="0" xfId="1" applyFont="1" applyFill="1" applyAlignment="1">
      <alignment horizontal="left" vertical="top" wrapText="1" indent="3"/>
    </xf>
    <xf numFmtId="49" fontId="13" fillId="5" borderId="0" xfId="1" applyNumberFormat="1" applyFont="1" applyFill="1" applyAlignment="1">
      <alignment horizontal="left" vertical="center"/>
    </xf>
    <xf numFmtId="0" fontId="0" fillId="5" borderId="0" xfId="0" applyFill="1"/>
    <xf numFmtId="0" fontId="7" fillId="5" borderId="9" xfId="0" applyFont="1" applyFill="1" applyBorder="1" applyAlignment="1" applyProtection="1">
      <alignment vertical="center"/>
      <protection hidden="1"/>
    </xf>
    <xf numFmtId="0" fontId="7" fillId="5" borderId="10" xfId="0" applyFont="1" applyFill="1" applyBorder="1" applyAlignment="1" applyProtection="1">
      <alignment vertical="center"/>
      <protection hidden="1"/>
    </xf>
    <xf numFmtId="49" fontId="13" fillId="5" borderId="11" xfId="1" applyNumberFormat="1" applyFont="1" applyFill="1" applyBorder="1" applyAlignment="1" applyProtection="1">
      <alignment horizontal="left" vertical="center"/>
      <protection hidden="1"/>
    </xf>
    <xf numFmtId="49" fontId="12" fillId="5" borderId="0" xfId="1" applyNumberFormat="1" applyFont="1" applyFill="1" applyAlignment="1">
      <alignment horizontal="left" vertical="center"/>
    </xf>
    <xf numFmtId="1" fontId="15" fillId="7" borderId="14" xfId="1" applyNumberFormat="1" applyFont="1" applyFill="1" applyBorder="1" applyAlignment="1" applyProtection="1">
      <alignment horizontal="center" vertical="center"/>
      <protection locked="0"/>
    </xf>
    <xf numFmtId="49" fontId="12" fillId="5" borderId="7" xfId="1" applyNumberFormat="1" applyFont="1" applyFill="1" applyBorder="1" applyAlignment="1">
      <alignment horizontal="left" vertical="center"/>
    </xf>
    <xf numFmtId="49" fontId="13" fillId="5" borderId="7" xfId="1" applyNumberFormat="1" applyFont="1" applyFill="1" applyBorder="1" applyAlignment="1" applyProtection="1">
      <alignment vertical="center"/>
      <protection hidden="1"/>
    </xf>
    <xf numFmtId="49" fontId="13" fillId="5" borderId="0" xfId="1" applyNumberFormat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7" fillId="5" borderId="0" xfId="0" applyFont="1" applyFill="1" applyAlignment="1" applyProtection="1">
      <alignment vertical="center"/>
      <protection hidden="1"/>
    </xf>
    <xf numFmtId="49" fontId="13" fillId="5" borderId="17" xfId="1" applyNumberFormat="1" applyFont="1" applyFill="1" applyBorder="1" applyAlignment="1" applyProtection="1">
      <alignment horizontal="center" vertical="center"/>
      <protection hidden="1"/>
    </xf>
    <xf numFmtId="49" fontId="13" fillId="5" borderId="0" xfId="1" applyNumberFormat="1" applyFont="1" applyFill="1" applyAlignment="1" applyProtection="1">
      <alignment horizontal="center" vertical="center"/>
      <protection hidden="1"/>
    </xf>
    <xf numFmtId="49" fontId="7" fillId="7" borderId="19" xfId="1" applyNumberFormat="1" applyFill="1" applyBorder="1" applyAlignment="1" applyProtection="1">
      <alignment horizontal="center" vertical="center"/>
      <protection locked="0"/>
    </xf>
    <xf numFmtId="49" fontId="7" fillId="7" borderId="20" xfId="1" applyNumberFormat="1" applyFill="1" applyBorder="1" applyAlignment="1" applyProtection="1">
      <alignment horizontal="center" vertical="center"/>
      <protection locked="0"/>
    </xf>
    <xf numFmtId="49" fontId="11" fillId="5" borderId="7" xfId="1" applyNumberFormat="1" applyFont="1" applyFill="1" applyBorder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0" fillId="5" borderId="0" xfId="0" applyFill="1" applyAlignment="1">
      <alignment horizontal="center"/>
    </xf>
    <xf numFmtId="49" fontId="12" fillId="5" borderId="22" xfId="1" applyNumberFormat="1" applyFont="1" applyFill="1" applyBorder="1" applyAlignment="1">
      <alignment horizontal="left" vertical="center"/>
    </xf>
    <xf numFmtId="14" fontId="17" fillId="6" borderId="0" xfId="1" applyNumberFormat="1" applyFont="1" applyFill="1" applyAlignment="1">
      <alignment horizontal="center" vertical="center"/>
    </xf>
    <xf numFmtId="49" fontId="7" fillId="6" borderId="0" xfId="1" applyNumberFormat="1" applyFill="1" applyAlignment="1">
      <alignment vertical="center"/>
    </xf>
    <xf numFmtId="0" fontId="9" fillId="6" borderId="0" xfId="1" applyFont="1" applyFill="1" applyAlignment="1">
      <alignment horizontal="right"/>
    </xf>
    <xf numFmtId="0" fontId="9" fillId="6" borderId="0" xfId="1" applyFont="1" applyFill="1"/>
    <xf numFmtId="0" fontId="11" fillId="5" borderId="0" xfId="1" applyFont="1" applyFill="1" applyAlignment="1">
      <alignment vertical="center"/>
    </xf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0" fillId="8" borderId="0" xfId="0" applyFill="1"/>
    <xf numFmtId="0" fontId="19" fillId="5" borderId="0" xfId="0" applyFont="1" applyFill="1"/>
    <xf numFmtId="0" fontId="0" fillId="0" borderId="1" xfId="0" applyBorder="1"/>
    <xf numFmtId="0" fontId="0" fillId="5" borderId="3" xfId="0" applyFill="1" applyBorder="1"/>
    <xf numFmtId="0" fontId="0" fillId="5" borderId="34" xfId="0" applyFill="1" applyBorder="1" applyAlignment="1">
      <alignment horizontal="center"/>
    </xf>
    <xf numFmtId="49" fontId="7" fillId="5" borderId="0" xfId="1" applyNumberFormat="1" applyFill="1" applyAlignment="1" applyProtection="1">
      <alignment horizontal="left" vertical="center"/>
      <protection locked="0"/>
    </xf>
    <xf numFmtId="0" fontId="0" fillId="5" borderId="33" xfId="0" applyFill="1" applyBorder="1"/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35" xfId="0" applyFill="1" applyBorder="1" applyAlignment="1">
      <alignment horizontal="center" vertical="center"/>
    </xf>
    <xf numFmtId="0" fontId="0" fillId="7" borderId="37" xfId="0" applyFill="1" applyBorder="1"/>
    <xf numFmtId="0" fontId="0" fillId="7" borderId="37" xfId="0" applyFill="1" applyBorder="1" applyAlignment="1">
      <alignment vertical="center"/>
    </xf>
    <xf numFmtId="0" fontId="0" fillId="7" borderId="38" xfId="0" applyFill="1" applyBorder="1"/>
    <xf numFmtId="2" fontId="22" fillId="5" borderId="0" xfId="0" applyNumberFormat="1" applyFont="1" applyFill="1" applyAlignment="1">
      <alignment horizontal="center" vertical="center"/>
    </xf>
    <xf numFmtId="165" fontId="0" fillId="5" borderId="0" xfId="0" applyNumberFormat="1" applyFill="1" applyAlignment="1">
      <alignment vertical="center"/>
    </xf>
    <xf numFmtId="0" fontId="19" fillId="8" borderId="0" xfId="0" applyFont="1" applyFill="1"/>
    <xf numFmtId="166" fontId="0" fillId="5" borderId="48" xfId="0" applyNumberForma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left" vertical="center"/>
    </xf>
    <xf numFmtId="0" fontId="0" fillId="5" borderId="37" xfId="0" applyFill="1" applyBorder="1" applyAlignment="1">
      <alignment horizontal="center"/>
    </xf>
    <xf numFmtId="1" fontId="0" fillId="5" borderId="37" xfId="0" applyNumberFormat="1" applyFill="1" applyBorder="1" applyAlignment="1">
      <alignment horizontal="right" vertical="center"/>
    </xf>
    <xf numFmtId="2" fontId="0" fillId="5" borderId="37" xfId="0" applyNumberFormat="1" applyFill="1" applyBorder="1" applyAlignment="1">
      <alignment horizontal="left" vertical="center"/>
    </xf>
    <xf numFmtId="0" fontId="0" fillId="5" borderId="38" xfId="0" applyFill="1" applyBorder="1"/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left" vertical="center"/>
    </xf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left" vertical="center"/>
    </xf>
    <xf numFmtId="0" fontId="0" fillId="5" borderId="43" xfId="0" applyFill="1" applyBorder="1"/>
    <xf numFmtId="0" fontId="0" fillId="5" borderId="44" xfId="0" applyFill="1" applyBorder="1"/>
    <xf numFmtId="166" fontId="0" fillId="5" borderId="59" xfId="0" applyNumberForma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5" borderId="68" xfId="0" applyFill="1" applyBorder="1" applyAlignment="1">
      <alignment horizontal="center"/>
    </xf>
    <xf numFmtId="0" fontId="0" fillId="5" borderId="23" xfId="0" applyFill="1" applyBorder="1" applyAlignment="1">
      <alignment horizontal="center" vertical="center"/>
    </xf>
    <xf numFmtId="0" fontId="24" fillId="8" borderId="0" xfId="0" applyFont="1" applyFill="1"/>
    <xf numFmtId="0" fontId="0" fillId="5" borderId="26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26" fillId="8" borderId="0" xfId="0" applyFont="1" applyFill="1"/>
    <xf numFmtId="0" fontId="24" fillId="8" borderId="6" xfId="0" applyFont="1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28" fillId="7" borderId="36" xfId="0" applyFon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0" fillId="8" borderId="36" xfId="0" applyNumberFormat="1" applyFill="1" applyBorder="1" applyAlignment="1">
      <alignment horizontal="center" vertical="center"/>
    </xf>
    <xf numFmtId="166" fontId="0" fillId="8" borderId="39" xfId="0" applyNumberFormat="1" applyFill="1" applyBorder="1" applyAlignment="1">
      <alignment horizontal="center" vertical="center"/>
    </xf>
    <xf numFmtId="166" fontId="0" fillId="8" borderId="42" xfId="0" applyNumberFormat="1" applyFill="1" applyBorder="1" applyAlignment="1">
      <alignment horizontal="center" vertical="center"/>
    </xf>
    <xf numFmtId="0" fontId="31" fillId="0" borderId="0" xfId="2" applyFont="1"/>
    <xf numFmtId="0" fontId="33" fillId="0" borderId="0" xfId="2" applyFont="1"/>
    <xf numFmtId="0" fontId="34" fillId="0" borderId="0" xfId="2" applyFont="1"/>
    <xf numFmtId="0" fontId="34" fillId="0" borderId="0" xfId="2" applyFont="1" applyAlignment="1">
      <alignment horizontal="center"/>
    </xf>
    <xf numFmtId="0" fontId="34" fillId="7" borderId="0" xfId="2" applyFont="1" applyFill="1"/>
    <xf numFmtId="0" fontId="36" fillId="7" borderId="0" xfId="2" applyFont="1" applyFill="1"/>
    <xf numFmtId="0" fontId="37" fillId="7" borderId="0" xfId="2" applyFont="1" applyFill="1"/>
    <xf numFmtId="0" fontId="17" fillId="7" borderId="0" xfId="2" applyFont="1" applyFill="1"/>
    <xf numFmtId="0" fontId="34" fillId="7" borderId="82" xfId="2" applyFont="1" applyFill="1" applyBorder="1" applyAlignment="1">
      <alignment horizontal="center"/>
    </xf>
    <xf numFmtId="0" fontId="37" fillId="0" borderId="0" xfId="2" applyFont="1"/>
    <xf numFmtId="0" fontId="36" fillId="0" borderId="0" xfId="2" applyFont="1"/>
    <xf numFmtId="0" fontId="39" fillId="7" borderId="0" xfId="2" applyFont="1" applyFill="1" applyAlignment="1">
      <alignment horizontal="left" readingOrder="1"/>
    </xf>
    <xf numFmtId="0" fontId="34" fillId="7" borderId="23" xfId="2" applyFont="1" applyFill="1" applyBorder="1" applyAlignment="1">
      <alignment horizontal="center"/>
    </xf>
    <xf numFmtId="0" fontId="40" fillId="9" borderId="0" xfId="2" applyFont="1" applyFill="1" applyAlignment="1">
      <alignment vertical="center"/>
    </xf>
    <xf numFmtId="0" fontId="37" fillId="9" borderId="0" xfId="2" applyFont="1" applyFill="1" applyAlignment="1">
      <alignment vertical="center"/>
    </xf>
    <xf numFmtId="0" fontId="37" fillId="5" borderId="0" xfId="2" applyFont="1" applyFill="1" applyAlignment="1">
      <alignment vertical="center"/>
    </xf>
    <xf numFmtId="0" fontId="34" fillId="0" borderId="83" xfId="2" applyFont="1" applyBorder="1"/>
    <xf numFmtId="0" fontId="41" fillId="7" borderId="0" xfId="2" applyFont="1" applyFill="1" applyAlignment="1">
      <alignment horizontal="left" readingOrder="1"/>
    </xf>
    <xf numFmtId="0" fontId="42" fillId="0" borderId="0" xfId="2" applyFont="1" applyAlignment="1">
      <alignment vertical="center"/>
    </xf>
    <xf numFmtId="0" fontId="34" fillId="0" borderId="84" xfId="2" applyFont="1" applyBorder="1"/>
    <xf numFmtId="0" fontId="34" fillId="0" borderId="0" xfId="2" applyFont="1" applyAlignment="1">
      <alignment vertical="center"/>
    </xf>
    <xf numFmtId="0" fontId="43" fillId="0" borderId="84" xfId="2" applyFont="1" applyBorder="1" applyAlignment="1">
      <alignment vertical="center"/>
    </xf>
    <xf numFmtId="0" fontId="34" fillId="0" borderId="84" xfId="2" applyFont="1" applyBorder="1" applyAlignment="1">
      <alignment vertical="center"/>
    </xf>
    <xf numFmtId="0" fontId="43" fillId="0" borderId="85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4" fillId="7" borderId="0" xfId="2" applyFont="1" applyFill="1"/>
    <xf numFmtId="0" fontId="45" fillId="5" borderId="0" xfId="2" applyFont="1" applyFill="1" applyAlignment="1">
      <alignment horizontal="center" vertical="center"/>
    </xf>
    <xf numFmtId="0" fontId="43" fillId="0" borderId="0" xfId="2" applyFont="1" applyAlignment="1">
      <alignment vertical="center"/>
    </xf>
    <xf numFmtId="0" fontId="46" fillId="0" borderId="0" xfId="2" applyFont="1" applyAlignment="1">
      <alignment vertical="center"/>
    </xf>
    <xf numFmtId="0" fontId="46" fillId="0" borderId="5" xfId="2" applyFont="1" applyBorder="1" applyAlignment="1">
      <alignment vertical="center"/>
    </xf>
    <xf numFmtId="0" fontId="47" fillId="7" borderId="0" xfId="2" applyFont="1" applyFill="1" applyAlignment="1">
      <alignment horizontal="left" readingOrder="1"/>
    </xf>
    <xf numFmtId="0" fontId="48" fillId="7" borderId="0" xfId="2" applyFont="1" applyFill="1"/>
    <xf numFmtId="0" fontId="45" fillId="5" borderId="86" xfId="2" applyFont="1" applyFill="1" applyBorder="1" applyAlignment="1">
      <alignment vertical="center"/>
    </xf>
    <xf numFmtId="0" fontId="49" fillId="5" borderId="86" xfId="2" applyFont="1" applyFill="1" applyBorder="1" applyAlignment="1">
      <alignment horizontal="center" vertical="center"/>
    </xf>
    <xf numFmtId="0" fontId="37" fillId="5" borderId="0" xfId="2" applyFont="1" applyFill="1" applyAlignment="1">
      <alignment horizontal="center" vertical="center"/>
    </xf>
    <xf numFmtId="0" fontId="43" fillId="0" borderId="1" xfId="2" applyFont="1" applyBorder="1" applyAlignment="1">
      <alignment vertical="center"/>
    </xf>
    <xf numFmtId="0" fontId="34" fillId="0" borderId="1" xfId="2" applyFont="1" applyBorder="1"/>
    <xf numFmtId="0" fontId="15" fillId="7" borderId="1" xfId="2" applyFont="1" applyFill="1" applyBorder="1" applyAlignment="1" applyProtection="1">
      <alignment horizontal="center" vertical="center"/>
      <protection locked="0"/>
    </xf>
    <xf numFmtId="49" fontId="15" fillId="7" borderId="1" xfId="2" applyNumberFormat="1" applyFont="1" applyFill="1" applyBorder="1" applyAlignment="1" applyProtection="1">
      <alignment horizontal="center" vertical="center"/>
      <protection locked="0"/>
    </xf>
    <xf numFmtId="0" fontId="50" fillId="7" borderId="0" xfId="2" applyFont="1" applyFill="1" applyAlignment="1">
      <alignment horizontal="left" readingOrder="1"/>
    </xf>
    <xf numFmtId="0" fontId="51" fillId="5" borderId="86" xfId="2" applyFont="1" applyFill="1" applyBorder="1" applyAlignment="1">
      <alignment horizontal="center" vertical="center"/>
    </xf>
    <xf numFmtId="0" fontId="49" fillId="5" borderId="0" xfId="2" applyFont="1" applyFill="1" applyAlignment="1">
      <alignment horizontal="right" vertical="center"/>
    </xf>
    <xf numFmtId="0" fontId="45" fillId="5" borderId="0" xfId="2" applyFont="1" applyFill="1" applyAlignment="1">
      <alignment vertical="center"/>
    </xf>
    <xf numFmtId="0" fontId="42" fillId="0" borderId="64" xfId="2" applyFont="1" applyBorder="1" applyAlignment="1">
      <alignment vertical="center"/>
    </xf>
    <xf numFmtId="0" fontId="34" fillId="0" borderId="64" xfId="2" applyFont="1" applyBorder="1"/>
    <xf numFmtId="0" fontId="53" fillId="5" borderId="86" xfId="2" applyFont="1" applyFill="1" applyBorder="1" applyAlignment="1">
      <alignment horizontal="center" vertical="center"/>
    </xf>
    <xf numFmtId="0" fontId="53" fillId="5" borderId="0" xfId="2" applyFont="1" applyFill="1" applyAlignment="1">
      <alignment horizontal="right" vertical="center"/>
    </xf>
    <xf numFmtId="0" fontId="43" fillId="0" borderId="64" xfId="2" applyFont="1" applyBorder="1" applyAlignment="1">
      <alignment vertical="center"/>
    </xf>
    <xf numFmtId="0" fontId="34" fillId="0" borderId="0" xfId="2" applyFont="1" applyAlignment="1">
      <alignment horizontal="center" vertical="center"/>
    </xf>
    <xf numFmtId="0" fontId="34" fillId="0" borderId="1" xfId="2" applyFont="1" applyBorder="1" applyAlignment="1">
      <alignment vertical="center"/>
    </xf>
    <xf numFmtId="0" fontId="51" fillId="5" borderId="0" xfId="2" applyFont="1" applyFill="1" applyAlignment="1">
      <alignment horizontal="right" vertical="center"/>
    </xf>
    <xf numFmtId="0" fontId="34" fillId="0" borderId="30" xfId="2" applyFont="1" applyBorder="1"/>
    <xf numFmtId="0" fontId="43" fillId="0" borderId="30" xfId="2" applyFont="1" applyBorder="1" applyAlignment="1">
      <alignment vertical="center"/>
    </xf>
    <xf numFmtId="0" fontId="34" fillId="0" borderId="32" xfId="2" applyFont="1" applyBorder="1" applyAlignment="1">
      <alignment vertical="center"/>
    </xf>
    <xf numFmtId="0" fontId="43" fillId="0" borderId="82" xfId="2" applyFont="1" applyBorder="1" applyAlignment="1">
      <alignment vertical="center"/>
    </xf>
    <xf numFmtId="0" fontId="37" fillId="5" borderId="0" xfId="2" applyFont="1" applyFill="1"/>
    <xf numFmtId="0" fontId="15" fillId="7" borderId="33" xfId="2" applyFont="1" applyFill="1" applyBorder="1" applyAlignment="1" applyProtection="1">
      <alignment horizontal="center" vertical="center"/>
      <protection locked="0"/>
    </xf>
    <xf numFmtId="0" fontId="39" fillId="7" borderId="0" xfId="2" applyFont="1" applyFill="1" applyAlignment="1">
      <alignment horizontal="left" vertical="center" readingOrder="1"/>
    </xf>
    <xf numFmtId="0" fontId="30" fillId="7" borderId="0" xfId="2" applyFill="1"/>
    <xf numFmtId="0" fontId="43" fillId="0" borderId="0" xfId="2" applyFont="1"/>
    <xf numFmtId="0" fontId="15" fillId="0" borderId="0" xfId="2" applyFont="1" applyAlignment="1">
      <alignment horizontal="center"/>
    </xf>
    <xf numFmtId="0" fontId="17" fillId="0" borderId="0" xfId="2" applyFont="1"/>
    <xf numFmtId="167" fontId="15" fillId="0" borderId="0" xfId="2" applyNumberFormat="1" applyFont="1" applyAlignment="1">
      <alignment horizontal="center" vertical="center"/>
    </xf>
    <xf numFmtId="0" fontId="39" fillId="0" borderId="0" xfId="2" applyFont="1" applyAlignment="1">
      <alignment horizontal="left" readingOrder="1"/>
    </xf>
    <xf numFmtId="0" fontId="30" fillId="0" borderId="0" xfId="2"/>
    <xf numFmtId="0" fontId="54" fillId="0" borderId="0" xfId="2" applyFont="1"/>
    <xf numFmtId="167" fontId="15" fillId="0" borderId="30" xfId="2" applyNumberFormat="1" applyFont="1" applyBorder="1" applyAlignment="1">
      <alignment horizontal="center" vertical="center"/>
    </xf>
    <xf numFmtId="0" fontId="50" fillId="0" borderId="0" xfId="2" applyFont="1" applyAlignment="1">
      <alignment horizontal="left" readingOrder="1"/>
    </xf>
    <xf numFmtId="0" fontId="34" fillId="7" borderId="33" xfId="2" applyFont="1" applyFill="1" applyBorder="1" applyAlignment="1">
      <alignment horizontal="center"/>
    </xf>
    <xf numFmtId="0" fontId="34" fillId="7" borderId="0" xfId="2" applyFont="1" applyFill="1" applyAlignment="1">
      <alignment horizontal="center"/>
    </xf>
    <xf numFmtId="2" fontId="42" fillId="0" borderId="0" xfId="2" applyNumberFormat="1" applyFont="1" applyAlignment="1">
      <alignment horizontal="left" vertical="center"/>
    </xf>
    <xf numFmtId="0" fontId="55" fillId="0" borderId="0" xfId="2" applyFont="1"/>
    <xf numFmtId="0" fontId="36" fillId="0" borderId="0" xfId="2" applyFont="1" applyAlignment="1">
      <alignment vertical="center"/>
    </xf>
    <xf numFmtId="0" fontId="56" fillId="0" borderId="0" xfId="2" applyFont="1" applyAlignment="1">
      <alignment horizontal="center"/>
    </xf>
    <xf numFmtId="0" fontId="34" fillId="5" borderId="0" xfId="2" applyFont="1" applyFill="1"/>
    <xf numFmtId="0" fontId="34" fillId="5" borderId="0" xfId="2" applyFont="1" applyFill="1" applyAlignment="1">
      <alignment horizontal="left"/>
    </xf>
    <xf numFmtId="0" fontId="34" fillId="5" borderId="0" xfId="2" applyFont="1" applyFill="1" applyAlignment="1">
      <alignment horizontal="center"/>
    </xf>
    <xf numFmtId="167" fontId="57" fillId="5" borderId="0" xfId="2" applyNumberFormat="1" applyFont="1" applyFill="1" applyAlignment="1">
      <alignment horizontal="center" vertical="center"/>
    </xf>
    <xf numFmtId="0" fontId="43" fillId="0" borderId="97" xfId="2" applyFont="1" applyBorder="1" applyAlignment="1">
      <alignment horizontal="center"/>
    </xf>
    <xf numFmtId="0" fontId="43" fillId="0" borderId="98" xfId="2" applyFont="1" applyBorder="1" applyAlignment="1">
      <alignment horizontal="center"/>
    </xf>
    <xf numFmtId="0" fontId="43" fillId="0" borderId="0" xfId="2" applyFont="1" applyAlignment="1">
      <alignment horizontal="center"/>
    </xf>
    <xf numFmtId="0" fontId="43" fillId="0" borderId="101" xfId="2" applyFont="1" applyBorder="1" applyAlignment="1">
      <alignment horizontal="center"/>
    </xf>
    <xf numFmtId="0" fontId="36" fillId="7" borderId="30" xfId="2" applyFont="1" applyFill="1" applyBorder="1"/>
    <xf numFmtId="0" fontId="36" fillId="0" borderId="30" xfId="2" applyFont="1" applyBorder="1"/>
    <xf numFmtId="0" fontId="34" fillId="7" borderId="30" xfId="2" applyFont="1" applyFill="1" applyBorder="1"/>
    <xf numFmtId="0" fontId="17" fillId="7" borderId="0" xfId="2" applyFont="1" applyFill="1" applyAlignment="1">
      <alignment horizontal="center"/>
    </xf>
    <xf numFmtId="0" fontId="43" fillId="0" borderId="102" xfId="2" applyFont="1" applyBorder="1" applyAlignment="1">
      <alignment horizontal="center"/>
    </xf>
    <xf numFmtId="0" fontId="43" fillId="0" borderId="103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103" xfId="2" applyFont="1" applyBorder="1" applyAlignment="1">
      <alignment horizontal="center"/>
    </xf>
    <xf numFmtId="0" fontId="58" fillId="0" borderId="0" xfId="2" applyFont="1"/>
    <xf numFmtId="0" fontId="34" fillId="0" borderId="2" xfId="2" applyFont="1" applyBorder="1" applyAlignment="1">
      <alignment horizontal="center"/>
    </xf>
    <xf numFmtId="0" fontId="34" fillId="7" borderId="5" xfId="2" applyFont="1" applyFill="1" applyBorder="1" applyAlignment="1">
      <alignment horizontal="center"/>
    </xf>
    <xf numFmtId="0" fontId="37" fillId="7" borderId="0" xfId="2" applyFont="1" applyFill="1" applyAlignment="1">
      <alignment horizontal="center"/>
    </xf>
    <xf numFmtId="0" fontId="37" fillId="7" borderId="6" xfId="2" applyFont="1" applyFill="1" applyBorder="1"/>
    <xf numFmtId="0" fontId="59" fillId="0" borderId="30" xfId="2" applyFont="1" applyBorder="1"/>
    <xf numFmtId="0" fontId="37" fillId="7" borderId="32" xfId="2" applyFont="1" applyFill="1" applyBorder="1"/>
    <xf numFmtId="0" fontId="59" fillId="0" borderId="0" xfId="2" applyFont="1"/>
    <xf numFmtId="0" fontId="60" fillId="7" borderId="104" xfId="2" applyFont="1" applyFill="1" applyBorder="1" applyAlignment="1" applyProtection="1">
      <alignment horizontal="center" vertical="center" wrapText="1"/>
      <protection locked="0"/>
    </xf>
    <xf numFmtId="0" fontId="60" fillId="7" borderId="105" xfId="2" applyFont="1" applyFill="1" applyBorder="1" applyAlignment="1" applyProtection="1">
      <alignment horizontal="center" vertical="center"/>
      <protection locked="0"/>
    </xf>
    <xf numFmtId="0" fontId="15" fillId="7" borderId="105" xfId="2" applyFont="1" applyFill="1" applyBorder="1" applyAlignment="1" applyProtection="1">
      <alignment horizontal="center" vertical="center"/>
      <protection locked="0"/>
    </xf>
    <xf numFmtId="0" fontId="60" fillId="7" borderId="105" xfId="2" applyFont="1" applyFill="1" applyBorder="1" applyAlignment="1" applyProtection="1">
      <alignment horizontal="center" vertical="center" wrapText="1"/>
      <protection locked="0"/>
    </xf>
    <xf numFmtId="0" fontId="60" fillId="5" borderId="106" xfId="2" applyFont="1" applyFill="1" applyBorder="1" applyAlignment="1">
      <alignment horizontal="center" vertical="center" wrapText="1"/>
    </xf>
    <xf numFmtId="2" fontId="61" fillId="7" borderId="107" xfId="2" applyNumberFormat="1" applyFont="1" applyFill="1" applyBorder="1" applyAlignment="1" applyProtection="1">
      <alignment horizontal="center" vertical="center"/>
      <protection locked="0"/>
    </xf>
    <xf numFmtId="165" fontId="60" fillId="7" borderId="105" xfId="2" applyNumberFormat="1" applyFont="1" applyFill="1" applyBorder="1" applyAlignment="1" applyProtection="1">
      <alignment horizontal="center" vertical="center"/>
      <protection locked="0"/>
    </xf>
    <xf numFmtId="1" fontId="60" fillId="7" borderId="108" xfId="2" applyNumberFormat="1" applyFont="1" applyFill="1" applyBorder="1" applyAlignment="1" applyProtection="1">
      <alignment horizontal="center" vertical="center"/>
      <protection locked="0"/>
    </xf>
    <xf numFmtId="2" fontId="60" fillId="7" borderId="104" xfId="2" applyNumberFormat="1" applyFont="1" applyFill="1" applyBorder="1" applyAlignment="1" applyProtection="1">
      <alignment horizontal="center" vertical="center" wrapText="1"/>
      <protection locked="0"/>
    </xf>
    <xf numFmtId="2" fontId="60" fillId="7" borderId="108" xfId="2" applyNumberFormat="1" applyFont="1" applyFill="1" applyBorder="1" applyAlignment="1" applyProtection="1">
      <alignment horizontal="center" vertical="center" wrapText="1"/>
      <protection locked="0"/>
    </xf>
    <xf numFmtId="2" fontId="60" fillId="0" borderId="104" xfId="2" applyNumberFormat="1" applyFont="1" applyBorder="1" applyAlignment="1">
      <alignment horizontal="center" vertical="center"/>
    </xf>
    <xf numFmtId="4" fontId="60" fillId="0" borderId="105" xfId="2" applyNumberFormat="1" applyFont="1" applyBorder="1" applyAlignment="1">
      <alignment horizontal="center" vertical="center"/>
    </xf>
    <xf numFmtId="168" fontId="60" fillId="0" borderId="109" xfId="2" applyNumberFormat="1" applyFont="1" applyBorder="1" applyAlignment="1">
      <alignment horizontal="center" vertical="center"/>
    </xf>
    <xf numFmtId="0" fontId="43" fillId="7" borderId="0" xfId="2" applyFont="1" applyFill="1" applyAlignment="1">
      <alignment vertical="top"/>
    </xf>
    <xf numFmtId="0" fontId="34" fillId="7" borderId="0" xfId="2" applyFont="1" applyFill="1" applyAlignment="1">
      <alignment horizontal="center" vertical="center"/>
    </xf>
    <xf numFmtId="0" fontId="34" fillId="7" borderId="2" xfId="2" applyFont="1" applyFill="1" applyBorder="1" applyAlignment="1">
      <alignment horizontal="center" vertical="center"/>
    </xf>
    <xf numFmtId="0" fontId="34" fillId="7" borderId="5" xfId="2" applyFont="1" applyFill="1" applyBorder="1" applyAlignment="1">
      <alignment horizontal="center" vertical="center"/>
    </xf>
    <xf numFmtId="0" fontId="37" fillId="7" borderId="2" xfId="2" applyFont="1" applyFill="1" applyBorder="1" applyAlignment="1">
      <alignment horizontal="center"/>
    </xf>
    <xf numFmtId="0" fontId="37" fillId="7" borderId="5" xfId="2" applyFont="1" applyFill="1" applyBorder="1" applyAlignment="1">
      <alignment horizontal="center"/>
    </xf>
    <xf numFmtId="0" fontId="59" fillId="0" borderId="0" xfId="2" applyFont="1" applyAlignment="1">
      <alignment horizontal="center"/>
    </xf>
    <xf numFmtId="0" fontId="59" fillId="0" borderId="6" xfId="2" applyFont="1" applyBorder="1" applyAlignment="1">
      <alignment horizontal="center"/>
    </xf>
    <xf numFmtId="0" fontId="37" fillId="7" borderId="110" xfId="2" applyFont="1" applyFill="1" applyBorder="1" applyAlignment="1">
      <alignment horizontal="center"/>
    </xf>
    <xf numFmtId="0" fontId="37" fillId="7" borderId="32" xfId="2" applyFont="1" applyFill="1" applyBorder="1" applyAlignment="1">
      <alignment horizontal="center"/>
    </xf>
    <xf numFmtId="0" fontId="59" fillId="0" borderId="2" xfId="2" applyFont="1" applyBorder="1" applyAlignment="1">
      <alignment horizontal="center"/>
    </xf>
    <xf numFmtId="0" fontId="34" fillId="7" borderId="1" xfId="2" applyFont="1" applyFill="1" applyBorder="1" applyAlignment="1">
      <alignment horizontal="center" vertical="center"/>
    </xf>
    <xf numFmtId="0" fontId="34" fillId="7" borderId="4" xfId="2" applyFont="1" applyFill="1" applyBorder="1" applyAlignment="1">
      <alignment horizontal="center" vertical="center"/>
    </xf>
    <xf numFmtId="0" fontId="37" fillId="7" borderId="3" xfId="2" applyFont="1" applyFill="1" applyBorder="1" applyAlignment="1">
      <alignment horizontal="center"/>
    </xf>
    <xf numFmtId="0" fontId="37" fillId="7" borderId="1" xfId="2" applyFont="1" applyFill="1" applyBorder="1" applyAlignment="1">
      <alignment horizontal="center"/>
    </xf>
    <xf numFmtId="0" fontId="37" fillId="7" borderId="4" xfId="2" applyFont="1" applyFill="1" applyBorder="1" applyAlignment="1">
      <alignment horizontal="center"/>
    </xf>
    <xf numFmtId="0" fontId="59" fillId="0" borderId="3" xfId="2" applyFont="1" applyBorder="1" applyAlignment="1">
      <alignment horizontal="center"/>
    </xf>
    <xf numFmtId="0" fontId="62" fillId="0" borderId="111" xfId="2" applyFont="1" applyBorder="1"/>
    <xf numFmtId="0" fontId="63" fillId="0" borderId="0" xfId="2" applyFont="1" applyAlignment="1">
      <alignment vertical="center"/>
    </xf>
    <xf numFmtId="1" fontId="64" fillId="0" borderId="111" xfId="2" applyNumberFormat="1" applyFont="1" applyBorder="1" applyAlignment="1">
      <alignment vertical="center"/>
    </xf>
    <xf numFmtId="168" fontId="61" fillId="0" borderId="0" xfId="3" applyNumberFormat="1" applyFont="1" applyFill="1" applyBorder="1" applyAlignment="1" applyProtection="1">
      <alignment horizontal="center" vertical="center"/>
    </xf>
    <xf numFmtId="0" fontId="63" fillId="0" borderId="0" xfId="2" applyFont="1"/>
    <xf numFmtId="0" fontId="15" fillId="0" borderId="0" xfId="2" applyFont="1" applyAlignment="1">
      <alignment horizontal="center" vertical="center"/>
    </xf>
    <xf numFmtId="0" fontId="15" fillId="0" borderId="0" xfId="2" applyFont="1"/>
    <xf numFmtId="165" fontId="60" fillId="0" borderId="0" xfId="2" applyNumberFormat="1" applyFont="1" applyAlignment="1">
      <alignment horizontal="center" vertical="center"/>
    </xf>
    <xf numFmtId="0" fontId="65" fillId="0" borderId="0" xfId="2" applyFont="1"/>
    <xf numFmtId="0" fontId="66" fillId="0" borderId="0" xfId="2" applyFont="1"/>
    <xf numFmtId="0" fontId="67" fillId="0" borderId="0" xfId="2" applyFont="1"/>
    <xf numFmtId="0" fontId="68" fillId="0" borderId="0" xfId="2" applyFont="1"/>
    <xf numFmtId="0" fontId="39" fillId="7" borderId="0" xfId="2" applyFont="1" applyFill="1" applyAlignment="1">
      <alignment wrapText="1" readingOrder="1"/>
    </xf>
    <xf numFmtId="0" fontId="67" fillId="0" borderId="0" xfId="2" applyFont="1" applyAlignment="1">
      <alignment horizontal="center" vertical="center"/>
    </xf>
    <xf numFmtId="0" fontId="67" fillId="0" borderId="0" xfId="2" applyFont="1" applyAlignment="1">
      <alignment horizontal="right" vertical="center"/>
    </xf>
    <xf numFmtId="0" fontId="67" fillId="0" borderId="0" xfId="2" applyFont="1" applyAlignment="1">
      <alignment horizontal="left" vertical="center"/>
    </xf>
    <xf numFmtId="0" fontId="67" fillId="0" borderId="0" xfId="2" applyFont="1" applyAlignment="1">
      <alignment vertical="top"/>
    </xf>
    <xf numFmtId="0" fontId="65" fillId="0" borderId="0" xfId="2" applyFont="1" applyAlignment="1">
      <alignment vertical="center"/>
    </xf>
    <xf numFmtId="0" fontId="63" fillId="0" borderId="0" xfId="2" applyFont="1" applyAlignment="1">
      <alignment horizontal="right" vertical="center"/>
    </xf>
    <xf numFmtId="0" fontId="67" fillId="0" borderId="0" xfId="2" applyFont="1" applyAlignment="1">
      <alignment vertical="center"/>
    </xf>
    <xf numFmtId="49" fontId="67" fillId="0" borderId="0" xfId="2" applyNumberFormat="1" applyFont="1" applyAlignment="1">
      <alignment vertical="top"/>
    </xf>
    <xf numFmtId="49" fontId="67" fillId="0" borderId="0" xfId="2" applyNumberFormat="1" applyFont="1" applyAlignment="1">
      <alignment vertical="center"/>
    </xf>
    <xf numFmtId="0" fontId="34" fillId="7" borderId="0" xfId="2" applyFont="1" applyFill="1" applyAlignment="1">
      <alignment vertical="center"/>
    </xf>
    <xf numFmtId="0" fontId="36" fillId="7" borderId="0" xfId="2" applyFont="1" applyFill="1" applyAlignment="1">
      <alignment vertical="center"/>
    </xf>
    <xf numFmtId="0" fontId="37" fillId="7" borderId="0" xfId="2" applyFont="1" applyFill="1" applyAlignment="1">
      <alignment vertical="center"/>
    </xf>
    <xf numFmtId="0" fontId="37" fillId="7" borderId="0" xfId="2" applyFont="1" applyFill="1" applyAlignment="1">
      <alignment horizontal="center" vertical="center"/>
    </xf>
    <xf numFmtId="0" fontId="34" fillId="7" borderId="0" xfId="2" applyFont="1" applyFill="1" applyProtection="1">
      <protection hidden="1"/>
    </xf>
    <xf numFmtId="0" fontId="36" fillId="7" borderId="0" xfId="2" applyFont="1" applyFill="1" applyProtection="1">
      <protection hidden="1"/>
    </xf>
    <xf numFmtId="0" fontId="37" fillId="7" borderId="0" xfId="2" applyFont="1" applyFill="1" applyProtection="1">
      <protection hidden="1"/>
    </xf>
    <xf numFmtId="0" fontId="37" fillId="7" borderId="2" xfId="2" applyFont="1" applyFill="1" applyBorder="1"/>
    <xf numFmtId="0" fontId="37" fillId="7" borderId="112" xfId="2" applyFont="1" applyFill="1" applyBorder="1"/>
    <xf numFmtId="0" fontId="34" fillId="7" borderId="0" xfId="2" applyFont="1" applyFill="1" applyAlignment="1" applyProtection="1">
      <alignment horizontal="left" vertical="center" indent="1"/>
      <protection hidden="1"/>
    </xf>
    <xf numFmtId="0" fontId="34" fillId="7" borderId="0" xfId="2" applyFont="1" applyFill="1" applyAlignment="1" applyProtection="1">
      <alignment vertical="center"/>
      <protection hidden="1"/>
    </xf>
    <xf numFmtId="0" fontId="34" fillId="7" borderId="0" xfId="2" applyFont="1" applyFill="1" applyAlignment="1" applyProtection="1">
      <alignment horizontal="left" vertical="center"/>
      <protection hidden="1"/>
    </xf>
    <xf numFmtId="0" fontId="55" fillId="7" borderId="0" xfId="2" applyFont="1" applyFill="1" applyProtection="1">
      <protection hidden="1"/>
    </xf>
    <xf numFmtId="0" fontId="34" fillId="7" borderId="1" xfId="2" applyFont="1" applyFill="1" applyBorder="1" applyProtection="1">
      <protection hidden="1"/>
    </xf>
    <xf numFmtId="0" fontId="34" fillId="11" borderId="0" xfId="2" applyFont="1" applyFill="1" applyProtection="1">
      <protection hidden="1"/>
    </xf>
    <xf numFmtId="0" fontId="17" fillId="11" borderId="0" xfId="2" applyFont="1" applyFill="1" applyProtection="1">
      <protection hidden="1"/>
    </xf>
    <xf numFmtId="0" fontId="34" fillId="11" borderId="0" xfId="2" applyFont="1" applyFill="1" applyAlignment="1" applyProtection="1">
      <alignment horizontal="left"/>
      <protection hidden="1"/>
    </xf>
    <xf numFmtId="0" fontId="17" fillId="11" borderId="2" xfId="2" applyFont="1" applyFill="1" applyBorder="1" applyProtection="1">
      <protection hidden="1"/>
    </xf>
    <xf numFmtId="0" fontId="34" fillId="11" borderId="2" xfId="2" applyFont="1" applyFill="1" applyBorder="1" applyProtection="1">
      <protection hidden="1"/>
    </xf>
    <xf numFmtId="0" fontId="17" fillId="11" borderId="0" xfId="2" applyFont="1" applyFill="1" applyAlignment="1" applyProtection="1">
      <alignment horizontal="left"/>
      <protection hidden="1"/>
    </xf>
    <xf numFmtId="0" fontId="17" fillId="11" borderId="0" xfId="2" applyFont="1" applyFill="1" applyAlignment="1" applyProtection="1">
      <alignment horizontal="center"/>
      <protection hidden="1"/>
    </xf>
    <xf numFmtId="0" fontId="36" fillId="11" borderId="0" xfId="2" applyFont="1" applyFill="1" applyProtection="1">
      <protection hidden="1"/>
    </xf>
    <xf numFmtId="0" fontId="34" fillId="11" borderId="0" xfId="2" applyFont="1" applyFill="1" applyAlignment="1" applyProtection="1">
      <alignment horizontal="center"/>
      <protection hidden="1"/>
    </xf>
    <xf numFmtId="0" fontId="75" fillId="11" borderId="0" xfId="2" applyFont="1" applyFill="1" applyAlignment="1" applyProtection="1">
      <alignment horizontal="center"/>
      <protection hidden="1"/>
    </xf>
    <xf numFmtId="0" fontId="74" fillId="11" borderId="0" xfId="2" applyFont="1" applyFill="1" applyAlignment="1" applyProtection="1">
      <alignment horizontal="center"/>
      <protection hidden="1"/>
    </xf>
    <xf numFmtId="0" fontId="72" fillId="11" borderId="0" xfId="2" applyFont="1" applyFill="1" applyAlignment="1" applyProtection="1">
      <alignment horizontal="center"/>
      <protection hidden="1"/>
    </xf>
    <xf numFmtId="0" fontId="72" fillId="11" borderId="0" xfId="2" applyFont="1" applyFill="1" applyAlignment="1" applyProtection="1">
      <alignment horizontal="right" vertical="center"/>
      <protection hidden="1"/>
    </xf>
    <xf numFmtId="0" fontId="72" fillId="11" borderId="0" xfId="2" applyFont="1" applyFill="1" applyAlignment="1" applyProtection="1">
      <alignment horizontal="center" vertical="center"/>
      <protection hidden="1"/>
    </xf>
    <xf numFmtId="0" fontId="71" fillId="11" borderId="0" xfId="2" applyFont="1" applyFill="1" applyProtection="1">
      <protection hidden="1"/>
    </xf>
    <xf numFmtId="0" fontId="34" fillId="0" borderId="0" xfId="2" applyFont="1" applyProtection="1">
      <protection hidden="1"/>
    </xf>
    <xf numFmtId="0" fontId="34" fillId="0" borderId="0" xfId="2" applyFont="1" applyAlignment="1" applyProtection="1">
      <alignment horizontal="center"/>
      <protection hidden="1"/>
    </xf>
    <xf numFmtId="0" fontId="48" fillId="2" borderId="0" xfId="2" applyFont="1" applyFill="1" applyAlignment="1" applyProtection="1">
      <alignment horizontal="right"/>
      <protection hidden="1"/>
    </xf>
    <xf numFmtId="0" fontId="34" fillId="7" borderId="0" xfId="2" applyFont="1" applyFill="1" applyAlignment="1" applyProtection="1">
      <alignment horizontal="left" indent="1"/>
      <protection hidden="1"/>
    </xf>
    <xf numFmtId="0" fontId="17" fillId="7" borderId="0" xfId="2" applyFont="1" applyFill="1" applyAlignment="1" applyProtection="1">
      <alignment horizontal="center"/>
      <protection hidden="1"/>
    </xf>
    <xf numFmtId="0" fontId="34" fillId="2" borderId="0" xfId="2" applyFont="1" applyFill="1" applyProtection="1">
      <protection hidden="1"/>
    </xf>
    <xf numFmtId="0" fontId="34" fillId="0" borderId="0" xfId="2" quotePrefix="1" applyFont="1" applyAlignment="1" applyProtection="1">
      <alignment horizontal="center"/>
      <protection hidden="1"/>
    </xf>
    <xf numFmtId="0" fontId="76" fillId="0" borderId="0" xfId="2" quotePrefix="1" applyFont="1" applyAlignment="1" applyProtection="1">
      <alignment horizontal="center"/>
      <protection hidden="1"/>
    </xf>
    <xf numFmtId="49" fontId="34" fillId="0" borderId="0" xfId="2" applyNumberFormat="1" applyFont="1" applyProtection="1">
      <protection hidden="1"/>
    </xf>
    <xf numFmtId="0" fontId="77" fillId="0" borderId="0" xfId="2" quotePrefix="1" applyFont="1" applyAlignment="1" applyProtection="1">
      <alignment horizontal="center"/>
      <protection hidden="1"/>
    </xf>
    <xf numFmtId="0" fontId="78" fillId="0" borderId="0" xfId="2" applyFont="1" applyAlignment="1" applyProtection="1">
      <alignment horizontal="center"/>
      <protection hidden="1"/>
    </xf>
    <xf numFmtId="0" fontId="17" fillId="7" borderId="0" xfId="2" applyFont="1" applyFill="1" applyAlignment="1" applyProtection="1">
      <alignment vertical="center"/>
      <protection hidden="1"/>
    </xf>
    <xf numFmtId="0" fontId="76" fillId="0" borderId="0" xfId="2" applyFont="1" applyAlignment="1" applyProtection="1">
      <alignment horizontal="center"/>
      <protection hidden="1"/>
    </xf>
    <xf numFmtId="0" fontId="34" fillId="0" borderId="23" xfId="2" applyFont="1" applyBorder="1" applyAlignment="1" applyProtection="1">
      <alignment horizontal="center"/>
      <protection hidden="1"/>
    </xf>
    <xf numFmtId="0" fontId="34" fillId="0" borderId="113" xfId="2" applyFont="1" applyBorder="1" applyAlignment="1" applyProtection="1">
      <alignment horizontal="center"/>
      <protection hidden="1"/>
    </xf>
    <xf numFmtId="0" fontId="34" fillId="0" borderId="114" xfId="2" applyFont="1" applyBorder="1" applyProtection="1">
      <protection hidden="1"/>
    </xf>
    <xf numFmtId="0" fontId="34" fillId="7" borderId="115" xfId="2" applyFont="1" applyFill="1" applyBorder="1" applyProtection="1">
      <protection hidden="1"/>
    </xf>
    <xf numFmtId="0" fontId="36" fillId="7" borderId="114" xfId="2" applyFont="1" applyFill="1" applyBorder="1" applyProtection="1">
      <protection hidden="1"/>
    </xf>
    <xf numFmtId="0" fontId="79" fillId="0" borderId="0" xfId="2" applyFont="1" applyAlignment="1" applyProtection="1">
      <alignment horizontal="center"/>
      <protection hidden="1"/>
    </xf>
    <xf numFmtId="49" fontId="34" fillId="7" borderId="0" xfId="2" applyNumberFormat="1" applyFont="1" applyFill="1" applyProtection="1">
      <protection hidden="1"/>
    </xf>
    <xf numFmtId="0" fontId="17" fillId="7" borderId="23" xfId="2" applyFont="1" applyFill="1" applyBorder="1" applyAlignment="1" applyProtection="1">
      <alignment horizontal="center"/>
      <protection hidden="1"/>
    </xf>
    <xf numFmtId="0" fontId="17" fillId="7" borderId="113" xfId="2" applyFont="1" applyFill="1" applyBorder="1" applyAlignment="1" applyProtection="1">
      <alignment horizontal="center"/>
      <protection hidden="1"/>
    </xf>
    <xf numFmtId="0" fontId="17" fillId="0" borderId="114" xfId="2" applyFont="1" applyBorder="1" applyAlignment="1" applyProtection="1">
      <alignment horizontal="right"/>
      <protection hidden="1"/>
    </xf>
    <xf numFmtId="0" fontId="34" fillId="7" borderId="0" xfId="2" applyFont="1" applyFill="1" applyAlignment="1" applyProtection="1">
      <alignment horizontal="center"/>
      <protection hidden="1"/>
    </xf>
    <xf numFmtId="0" fontId="17" fillId="7" borderId="115" xfId="2" applyFont="1" applyFill="1" applyBorder="1" applyProtection="1">
      <protection hidden="1"/>
    </xf>
    <xf numFmtId="0" fontId="34" fillId="0" borderId="114" xfId="2" applyFont="1" applyBorder="1" applyAlignment="1" applyProtection="1">
      <alignment horizontal="right"/>
      <protection hidden="1"/>
    </xf>
    <xf numFmtId="0" fontId="34" fillId="7" borderId="1" xfId="2" applyFont="1" applyFill="1" applyBorder="1" applyAlignment="1" applyProtection="1">
      <alignment horizontal="center"/>
      <protection hidden="1"/>
    </xf>
    <xf numFmtId="0" fontId="78" fillId="0" borderId="0" xfId="2" quotePrefix="1" applyFont="1" applyAlignment="1" applyProtection="1">
      <alignment horizontal="center"/>
      <protection hidden="1"/>
    </xf>
    <xf numFmtId="0" fontId="34" fillId="0" borderId="110" xfId="2" applyFont="1" applyBorder="1" applyProtection="1">
      <protection hidden="1"/>
    </xf>
    <xf numFmtId="0" fontId="34" fillId="7" borderId="110" xfId="2" applyFont="1" applyFill="1" applyBorder="1" applyProtection="1">
      <protection hidden="1"/>
    </xf>
    <xf numFmtId="0" fontId="34" fillId="0" borderId="82" xfId="2" applyFont="1" applyBorder="1" applyAlignment="1" applyProtection="1">
      <alignment horizontal="center"/>
      <protection hidden="1"/>
    </xf>
    <xf numFmtId="0" fontId="34" fillId="0" borderId="116" xfId="2" applyFont="1" applyBorder="1" applyAlignment="1" applyProtection="1">
      <alignment horizontal="center"/>
      <protection hidden="1"/>
    </xf>
    <xf numFmtId="0" fontId="36" fillId="7" borderId="110" xfId="2" applyFont="1" applyFill="1" applyBorder="1" applyProtection="1">
      <protection hidden="1"/>
    </xf>
    <xf numFmtId="0" fontId="36" fillId="7" borderId="117" xfId="2" applyFont="1" applyFill="1" applyBorder="1" applyProtection="1">
      <protection hidden="1"/>
    </xf>
    <xf numFmtId="0" fontId="80" fillId="0" borderId="0" xfId="2" applyFont="1"/>
    <xf numFmtId="0" fontId="34" fillId="0" borderId="0" xfId="2" quotePrefix="1" applyFont="1" applyAlignment="1" applyProtection="1">
      <alignment horizontal="left"/>
      <protection hidden="1"/>
    </xf>
    <xf numFmtId="0" fontId="36" fillId="7" borderId="115" xfId="2" applyFont="1" applyFill="1" applyBorder="1" applyProtection="1">
      <protection hidden="1"/>
    </xf>
    <xf numFmtId="49" fontId="76" fillId="0" borderId="0" xfId="2" quotePrefix="1" applyNumberFormat="1" applyFont="1" applyAlignment="1" applyProtection="1">
      <alignment horizontal="center"/>
      <protection hidden="1"/>
    </xf>
    <xf numFmtId="0" fontId="74" fillId="2" borderId="0" xfId="2" applyFont="1" applyFill="1" applyAlignment="1" applyProtection="1">
      <alignment vertical="center"/>
      <protection hidden="1"/>
    </xf>
    <xf numFmtId="0" fontId="17" fillId="7" borderId="0" xfId="2" applyFont="1" applyFill="1" applyAlignment="1" applyProtection="1">
      <alignment horizontal="center" vertical="center"/>
      <protection hidden="1"/>
    </xf>
    <xf numFmtId="0" fontId="34" fillId="0" borderId="1" xfId="2" applyFont="1" applyBorder="1" applyProtection="1">
      <protection hidden="1"/>
    </xf>
    <xf numFmtId="0" fontId="34" fillId="0" borderId="33" xfId="2" applyFont="1" applyBorder="1" applyAlignment="1" applyProtection="1">
      <alignment horizontal="center"/>
      <protection hidden="1"/>
    </xf>
    <xf numFmtId="0" fontId="34" fillId="0" borderId="118" xfId="2" applyFont="1" applyBorder="1" applyAlignment="1" applyProtection="1">
      <alignment horizontal="center"/>
      <protection hidden="1"/>
    </xf>
    <xf numFmtId="0" fontId="36" fillId="7" borderId="119" xfId="2" applyFont="1" applyFill="1" applyBorder="1" applyProtection="1">
      <protection hidden="1"/>
    </xf>
    <xf numFmtId="0" fontId="36" fillId="7" borderId="120" xfId="2" applyFont="1" applyFill="1" applyBorder="1" applyProtection="1">
      <protection hidden="1"/>
    </xf>
    <xf numFmtId="0" fontId="36" fillId="7" borderId="0" xfId="2" applyFont="1" applyFill="1" applyAlignment="1" applyProtection="1">
      <alignment horizontal="center"/>
      <protection hidden="1"/>
    </xf>
    <xf numFmtId="0" fontId="34" fillId="7" borderId="23" xfId="2" applyFont="1" applyFill="1" applyBorder="1" applyProtection="1">
      <protection hidden="1"/>
    </xf>
    <xf numFmtId="0" fontId="36" fillId="7" borderId="113" xfId="2" applyFont="1" applyFill="1" applyBorder="1" applyProtection="1">
      <protection hidden="1"/>
    </xf>
    <xf numFmtId="0" fontId="77" fillId="7" borderId="0" xfId="2" applyFont="1" applyFill="1"/>
    <xf numFmtId="2" fontId="55" fillId="7" borderId="0" xfId="2" applyNumberFormat="1" applyFont="1" applyFill="1"/>
    <xf numFmtId="0" fontId="55" fillId="7" borderId="0" xfId="2" applyFont="1" applyFill="1"/>
    <xf numFmtId="0" fontId="77" fillId="0" borderId="0" xfId="2" applyFont="1" applyProtection="1">
      <protection hidden="1"/>
    </xf>
    <xf numFmtId="0" fontId="55" fillId="0" borderId="0" xfId="2" applyFont="1" applyProtection="1">
      <protection hidden="1"/>
    </xf>
    <xf numFmtId="0" fontId="37" fillId="0" borderId="0" xfId="2" applyFont="1" applyProtection="1">
      <protection hidden="1"/>
    </xf>
    <xf numFmtId="0" fontId="0" fillId="0" borderId="78" xfId="0" applyBorder="1"/>
    <xf numFmtId="0" fontId="0" fillId="0" borderId="64" xfId="0" applyBorder="1"/>
    <xf numFmtId="0" fontId="0" fillId="0" borderId="23" xfId="0" applyBorder="1"/>
    <xf numFmtId="0" fontId="0" fillId="0" borderId="33" xfId="0" applyBorder="1"/>
    <xf numFmtId="0" fontId="0" fillId="0" borderId="64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2" borderId="0" xfId="0" applyFill="1"/>
    <xf numFmtId="0" fontId="81" fillId="0" borderId="0" xfId="0" applyFont="1"/>
    <xf numFmtId="0" fontId="0" fillId="0" borderId="112" xfId="0" applyBorder="1" applyAlignment="1">
      <alignment horizontal="center"/>
    </xf>
    <xf numFmtId="0" fontId="0" fillId="0" borderId="2" xfId="0" applyBorder="1"/>
    <xf numFmtId="0" fontId="0" fillId="0" borderId="11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1" fontId="60" fillId="7" borderId="105" xfId="2" applyNumberFormat="1" applyFont="1" applyFill="1" applyBorder="1" applyAlignment="1" applyProtection="1">
      <alignment horizontal="center" vertical="center"/>
      <protection locked="0"/>
    </xf>
    <xf numFmtId="0" fontId="4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69" fillId="0" borderId="0" xfId="2" quotePrefix="1" applyFont="1" applyAlignment="1">
      <alignment horizontal="right"/>
    </xf>
    <xf numFmtId="164" fontId="69" fillId="0" borderId="0" xfId="2" quotePrefix="1" applyNumberFormat="1" applyFont="1" applyAlignment="1">
      <alignment horizontal="left"/>
    </xf>
    <xf numFmtId="0" fontId="52" fillId="7" borderId="0" xfId="2" applyFont="1" applyFill="1" applyProtection="1">
      <protection hidden="1"/>
    </xf>
    <xf numFmtId="0" fontId="43" fillId="0" borderId="0" xfId="2" applyFont="1" applyProtection="1">
      <protection hidden="1"/>
    </xf>
    <xf numFmtId="0" fontId="43" fillId="0" borderId="0" xfId="2" applyFont="1" applyAlignment="1" applyProtection="1">
      <alignment horizontal="center"/>
      <protection hidden="1"/>
    </xf>
    <xf numFmtId="0" fontId="42" fillId="0" borderId="0" xfId="2" applyFont="1" applyAlignment="1" applyProtection="1">
      <alignment horizontal="center"/>
      <protection hidden="1"/>
    </xf>
    <xf numFmtId="0" fontId="60" fillId="10" borderId="0" xfId="2" applyFont="1" applyFill="1" applyAlignment="1" applyProtection="1">
      <alignment horizontal="center" vertical="center"/>
      <protection hidden="1"/>
    </xf>
    <xf numFmtId="0" fontId="60" fillId="10" borderId="0" xfId="2" applyFont="1" applyFill="1" applyAlignment="1" applyProtection="1">
      <alignment horizontal="center" vertical="center" wrapText="1"/>
      <protection hidden="1"/>
    </xf>
    <xf numFmtId="0" fontId="60" fillId="5" borderId="0" xfId="2" applyFont="1" applyFill="1" applyAlignment="1">
      <alignment horizontal="center" vertical="center" wrapText="1"/>
    </xf>
    <xf numFmtId="2" fontId="61" fillId="10" borderId="0" xfId="2" applyNumberFormat="1" applyFont="1" applyFill="1" applyAlignment="1" applyProtection="1">
      <alignment horizontal="center" vertical="center"/>
      <protection hidden="1"/>
    </xf>
    <xf numFmtId="1" fontId="60" fillId="10" borderId="0" xfId="2" applyNumberFormat="1" applyFont="1" applyFill="1" applyAlignment="1" applyProtection="1">
      <alignment horizontal="center" vertical="center"/>
      <protection hidden="1"/>
    </xf>
    <xf numFmtId="2" fontId="60" fillId="10" borderId="0" xfId="2" applyNumberFormat="1" applyFont="1" applyFill="1" applyAlignment="1" applyProtection="1">
      <alignment horizontal="center" vertical="center"/>
      <protection hidden="1"/>
    </xf>
    <xf numFmtId="2" fontId="60" fillId="0" borderId="0" xfId="2" applyNumberFormat="1" applyFont="1" applyAlignment="1" applyProtection="1">
      <alignment horizontal="center" vertical="center"/>
      <protection hidden="1"/>
    </xf>
    <xf numFmtId="165" fontId="60" fillId="0" borderId="0" xfId="2" applyNumberFormat="1" applyFont="1" applyAlignment="1" applyProtection="1">
      <alignment horizontal="center" vertical="center"/>
      <protection hidden="1"/>
    </xf>
    <xf numFmtId="0" fontId="60" fillId="7" borderId="0" xfId="2" applyFont="1" applyFill="1" applyAlignment="1" applyProtection="1">
      <alignment horizontal="center" vertical="center"/>
      <protection hidden="1"/>
    </xf>
    <xf numFmtId="0" fontId="60" fillId="7" borderId="0" xfId="2" applyFont="1" applyFill="1" applyAlignment="1" applyProtection="1">
      <alignment horizontal="center" vertical="center" wrapText="1"/>
      <protection hidden="1"/>
    </xf>
    <xf numFmtId="2" fontId="60" fillId="7" borderId="0" xfId="2" applyNumberFormat="1" applyFont="1" applyFill="1" applyAlignment="1" applyProtection="1">
      <alignment horizontal="center" vertical="center"/>
      <protection hidden="1"/>
    </xf>
    <xf numFmtId="165" fontId="60" fillId="7" borderId="0" xfId="2" applyNumberFormat="1" applyFont="1" applyFill="1" applyAlignment="1" applyProtection="1">
      <alignment horizontal="center" vertical="center"/>
      <protection hidden="1"/>
    </xf>
    <xf numFmtId="0" fontId="70" fillId="7" borderId="0" xfId="2" applyFont="1" applyFill="1" applyProtection="1">
      <protection hidden="1"/>
    </xf>
    <xf numFmtId="2" fontId="55" fillId="7" borderId="0" xfId="2" applyNumberFormat="1" applyFont="1" applyFill="1" applyProtection="1">
      <protection hidden="1"/>
    </xf>
    <xf numFmtId="0" fontId="70" fillId="11" borderId="0" xfId="2" applyFont="1" applyFill="1" applyProtection="1">
      <protection hidden="1"/>
    </xf>
    <xf numFmtId="0" fontId="17" fillId="11" borderId="0" xfId="2" applyFont="1" applyFill="1" applyAlignment="1" applyProtection="1">
      <alignment horizontal="left" indent="1"/>
      <protection hidden="1"/>
    </xf>
    <xf numFmtId="0" fontId="17" fillId="11" borderId="0" xfId="2" applyFont="1" applyFill="1" applyAlignment="1" applyProtection="1">
      <alignment horizontal="left" vertical="center" indent="1"/>
      <protection hidden="1"/>
    </xf>
    <xf numFmtId="0" fontId="17" fillId="11" borderId="0" xfId="2" applyFont="1" applyFill="1" applyAlignment="1" applyProtection="1">
      <alignment vertical="center"/>
      <protection hidden="1"/>
    </xf>
    <xf numFmtId="0" fontId="34" fillId="11" borderId="0" xfId="2" applyFont="1" applyFill="1" applyAlignment="1" applyProtection="1">
      <alignment horizontal="left" vertical="center"/>
      <protection hidden="1"/>
    </xf>
    <xf numFmtId="0" fontId="34" fillId="11" borderId="0" xfId="2" applyFont="1" applyFill="1" applyAlignment="1" applyProtection="1">
      <alignment vertical="center"/>
      <protection hidden="1"/>
    </xf>
    <xf numFmtId="0" fontId="71" fillId="11" borderId="0" xfId="2" applyFont="1" applyFill="1" applyAlignment="1" applyProtection="1">
      <alignment horizontal="left" vertical="center" indent="1"/>
      <protection hidden="1"/>
    </xf>
    <xf numFmtId="0" fontId="72" fillId="11" borderId="0" xfId="2" applyFont="1" applyFill="1" applyProtection="1">
      <protection hidden="1"/>
    </xf>
    <xf numFmtId="0" fontId="71" fillId="11" borderId="0" xfId="2" applyFont="1" applyFill="1" applyAlignment="1" applyProtection="1">
      <alignment vertical="center"/>
      <protection hidden="1"/>
    </xf>
    <xf numFmtId="0" fontId="73" fillId="11" borderId="0" xfId="2" applyFont="1" applyFill="1" applyAlignment="1" applyProtection="1">
      <alignment vertical="center"/>
      <protection hidden="1"/>
    </xf>
    <xf numFmtId="0" fontId="74" fillId="11" borderId="0" xfId="2" applyFont="1" applyFill="1" applyAlignment="1" applyProtection="1">
      <alignment horizontal="left" vertical="center"/>
      <protection hidden="1"/>
    </xf>
    <xf numFmtId="0" fontId="34" fillId="0" borderId="2" xfId="2" applyFont="1" applyBorder="1" applyAlignment="1" applyProtection="1">
      <alignment horizontal="center"/>
      <protection hidden="1"/>
    </xf>
    <xf numFmtId="0" fontId="17" fillId="7" borderId="2" xfId="2" applyFont="1" applyFill="1" applyBorder="1" applyAlignment="1" applyProtection="1">
      <alignment horizontal="center"/>
      <protection hidden="1"/>
    </xf>
    <xf numFmtId="0" fontId="34" fillId="0" borderId="6" xfId="2" applyFont="1" applyBorder="1" applyAlignment="1" applyProtection="1">
      <alignment horizontal="center"/>
      <protection hidden="1"/>
    </xf>
    <xf numFmtId="0" fontId="34" fillId="0" borderId="3" xfId="2" applyFont="1" applyBorder="1" applyAlignment="1" applyProtection="1">
      <alignment horizontal="center"/>
      <protection hidden="1"/>
    </xf>
    <xf numFmtId="0" fontId="34" fillId="7" borderId="2" xfId="2" applyFont="1" applyFill="1" applyBorder="1" applyProtection="1">
      <protection hidden="1"/>
    </xf>
    <xf numFmtId="0" fontId="0" fillId="0" borderId="30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82" fillId="0" borderId="0" xfId="0" applyFont="1"/>
    <xf numFmtId="0" fontId="0" fillId="0" borderId="6" xfId="0" applyBorder="1"/>
    <xf numFmtId="0" fontId="0" fillId="0" borderId="30" xfId="0" applyBorder="1"/>
    <xf numFmtId="0" fontId="0" fillId="0" borderId="32" xfId="0" applyBorder="1"/>
    <xf numFmtId="0" fontId="56" fillId="0" borderId="0" xfId="2" applyFont="1" applyAlignment="1">
      <alignment vertical="center"/>
    </xf>
    <xf numFmtId="0" fontId="63" fillId="0" borderId="0" xfId="2" applyFont="1" applyAlignment="1">
      <alignment horizontal="center" vertical="center"/>
    </xf>
    <xf numFmtId="49" fontId="63" fillId="0" borderId="65" xfId="2" applyNumberFormat="1" applyFont="1" applyBorder="1" applyAlignment="1">
      <alignment horizontal="center" vertical="center"/>
    </xf>
    <xf numFmtId="0" fontId="63" fillId="0" borderId="134" xfId="2" applyFont="1" applyBorder="1" applyAlignment="1">
      <alignment horizontal="center" vertical="center"/>
    </xf>
    <xf numFmtId="0" fontId="63" fillId="0" borderId="30" xfId="2" applyFont="1" applyBorder="1" applyAlignment="1">
      <alignment horizontal="center" vertical="center"/>
    </xf>
    <xf numFmtId="2" fontId="63" fillId="0" borderId="121" xfId="2" applyNumberFormat="1" applyFont="1" applyBorder="1" applyAlignment="1">
      <alignment horizontal="center" vertical="center"/>
    </xf>
    <xf numFmtId="2" fontId="63" fillId="0" borderId="124" xfId="2" applyNumberFormat="1" applyFont="1" applyBorder="1" applyAlignment="1">
      <alignment horizontal="center" vertical="center"/>
    </xf>
    <xf numFmtId="0" fontId="63" fillId="0" borderId="135" xfId="2" applyFont="1" applyBorder="1" applyAlignment="1">
      <alignment horizontal="center" vertical="center"/>
    </xf>
    <xf numFmtId="0" fontId="63" fillId="0" borderId="136" xfId="2" applyFont="1" applyBorder="1" applyAlignment="1">
      <alignment horizontal="center" vertical="center"/>
    </xf>
    <xf numFmtId="0" fontId="63" fillId="0" borderId="137" xfId="2" applyFont="1" applyBorder="1" applyAlignment="1">
      <alignment horizontal="center" vertical="center"/>
    </xf>
    <xf numFmtId="2" fontId="63" fillId="0" borderId="3" xfId="2" applyNumberFormat="1" applyFont="1" applyBorder="1" applyAlignment="1">
      <alignment horizontal="center" vertical="center"/>
    </xf>
    <xf numFmtId="0" fontId="63" fillId="0" borderId="146" xfId="2" applyFont="1" applyBorder="1" applyAlignment="1">
      <alignment horizontal="center" vertical="center"/>
    </xf>
    <xf numFmtId="49" fontId="67" fillId="0" borderId="121" xfId="2" applyNumberFormat="1" applyFont="1" applyBorder="1" applyAlignment="1">
      <alignment horizontal="center" vertical="center"/>
    </xf>
    <xf numFmtId="49" fontId="67" fillId="0" borderId="124" xfId="2" applyNumberFormat="1" applyFont="1" applyBorder="1" applyAlignment="1">
      <alignment horizontal="center" vertical="center"/>
    </xf>
    <xf numFmtId="49" fontId="67" fillId="0" borderId="127" xfId="2" applyNumberFormat="1" applyFont="1" applyBorder="1" applyAlignment="1">
      <alignment horizontal="center" vertical="center"/>
    </xf>
    <xf numFmtId="0" fontId="67" fillId="0" borderId="0" xfId="2" applyFont="1" applyAlignment="1">
      <alignment vertical="center" wrapText="1"/>
    </xf>
    <xf numFmtId="49" fontId="67" fillId="0" borderId="0" xfId="2" applyNumberFormat="1" applyFont="1" applyAlignment="1">
      <alignment vertical="center" wrapText="1"/>
    </xf>
    <xf numFmtId="0" fontId="63" fillId="0" borderId="6" xfId="2" applyFont="1" applyBorder="1" applyAlignment="1">
      <alignment horizontal="left" vertical="center"/>
    </xf>
    <xf numFmtId="0" fontId="63" fillId="0" borderId="32" xfId="2" applyFont="1" applyBorder="1" applyAlignment="1">
      <alignment horizontal="center" vertical="center"/>
    </xf>
    <xf numFmtId="2" fontId="29" fillId="7" borderId="49" xfId="0" applyNumberFormat="1" applyFont="1" applyFill="1" applyBorder="1" applyAlignment="1" applyProtection="1">
      <alignment horizontal="center" vertical="center"/>
      <protection locked="0"/>
    </xf>
    <xf numFmtId="2" fontId="29" fillId="7" borderId="48" xfId="0" applyNumberFormat="1" applyFont="1" applyFill="1" applyBorder="1" applyAlignment="1" applyProtection="1">
      <alignment horizontal="center" vertical="center"/>
      <protection locked="0"/>
    </xf>
    <xf numFmtId="2" fontId="29" fillId="7" borderId="45" xfId="0" applyNumberFormat="1" applyFont="1" applyFill="1" applyBorder="1" applyAlignment="1" applyProtection="1">
      <alignment horizontal="center" vertical="center"/>
      <protection locked="0"/>
    </xf>
    <xf numFmtId="2" fontId="29" fillId="7" borderId="50" xfId="0" applyNumberFormat="1" applyFont="1" applyFill="1" applyBorder="1" applyAlignment="1" applyProtection="1">
      <alignment horizontal="center" vertical="center"/>
      <protection locked="0"/>
    </xf>
    <xf numFmtId="2" fontId="29" fillId="7" borderId="55" xfId="0" applyNumberFormat="1" applyFont="1" applyFill="1" applyBorder="1" applyAlignment="1" applyProtection="1">
      <alignment horizontal="center" vertical="center"/>
      <protection locked="0"/>
    </xf>
    <xf numFmtId="2" fontId="29" fillId="7" borderId="40" xfId="0" applyNumberFormat="1" applyFont="1" applyFill="1" applyBorder="1" applyAlignment="1" applyProtection="1">
      <alignment horizontal="center" vertical="center"/>
      <protection locked="0"/>
    </xf>
    <xf numFmtId="2" fontId="29" fillId="7" borderId="41" xfId="0" applyNumberFormat="1" applyFont="1" applyFill="1" applyBorder="1" applyAlignment="1" applyProtection="1">
      <alignment horizontal="center" vertical="center"/>
      <protection locked="0"/>
    </xf>
    <xf numFmtId="2" fontId="29" fillId="7" borderId="59" xfId="0" applyNumberFormat="1" applyFont="1" applyFill="1" applyBorder="1" applyAlignment="1" applyProtection="1">
      <alignment horizontal="center" vertical="center"/>
      <protection locked="0"/>
    </xf>
    <xf numFmtId="2" fontId="29" fillId="7" borderId="56" xfId="0" applyNumberFormat="1" applyFont="1" applyFill="1" applyBorder="1" applyAlignment="1" applyProtection="1">
      <alignment horizontal="center" vertical="center"/>
      <protection locked="0"/>
    </xf>
    <xf numFmtId="2" fontId="29" fillId="7" borderId="60" xfId="0" applyNumberFormat="1" applyFont="1" applyFill="1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center" vertical="center"/>
      <protection locked="0"/>
    </xf>
    <xf numFmtId="0" fontId="0" fillId="7" borderId="46" xfId="0" applyFill="1" applyBorder="1" applyAlignment="1" applyProtection="1">
      <alignment horizontal="center" vertical="center"/>
      <protection locked="0"/>
    </xf>
    <xf numFmtId="0" fontId="0" fillId="7" borderId="47" xfId="0" applyFill="1" applyBorder="1" applyAlignment="1" applyProtection="1">
      <alignment horizontal="center"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0" fontId="0" fillId="7" borderId="54" xfId="0" applyFill="1" applyBorder="1" applyAlignment="1" applyProtection="1">
      <alignment horizontal="center" vertical="center"/>
      <protection locked="0"/>
    </xf>
    <xf numFmtId="0" fontId="0" fillId="7" borderId="56" xfId="0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7" borderId="58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9" xfId="0" applyFill="1" applyBorder="1" applyAlignment="1" applyProtection="1">
      <alignment horizontal="center" vertical="center"/>
      <protection locked="0"/>
    </xf>
    <xf numFmtId="0" fontId="0" fillId="7" borderId="42" xfId="0" applyFill="1" applyBorder="1" applyAlignment="1" applyProtection="1">
      <alignment horizontal="center" vertical="center"/>
      <protection locked="0"/>
    </xf>
    <xf numFmtId="0" fontId="0" fillId="7" borderId="62" xfId="0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24" fillId="8" borderId="36" xfId="0" applyFont="1" applyFill="1" applyBorder="1" applyAlignment="1" applyProtection="1">
      <alignment horizontal="center" vertical="center"/>
      <protection locked="0"/>
    </xf>
    <xf numFmtId="0" fontId="0" fillId="8" borderId="79" xfId="0" applyFill="1" applyBorder="1" applyAlignment="1" applyProtection="1">
      <alignment horizontal="center" vertical="center"/>
      <protection locked="0"/>
    </xf>
    <xf numFmtId="0" fontId="0" fillId="8" borderId="38" xfId="0" applyFill="1" applyBorder="1" applyAlignment="1" applyProtection="1">
      <alignment horizontal="center" vertical="center"/>
      <protection locked="0"/>
    </xf>
    <xf numFmtId="0" fontId="24" fillId="8" borderId="39" xfId="0" applyFont="1" applyFill="1" applyBorder="1" applyAlignment="1" applyProtection="1">
      <alignment horizontal="center" vertical="center"/>
      <protection locked="0"/>
    </xf>
    <xf numFmtId="0" fontId="24" fillId="8" borderId="80" xfId="0" applyFont="1" applyFill="1" applyBorder="1" applyAlignment="1" applyProtection="1">
      <alignment horizontal="center" vertical="center"/>
      <protection locked="0"/>
    </xf>
    <xf numFmtId="0" fontId="24" fillId="8" borderId="41" xfId="0" applyFont="1" applyFill="1" applyBorder="1" applyAlignment="1" applyProtection="1">
      <alignment horizontal="center" vertical="center"/>
      <protection locked="0"/>
    </xf>
    <xf numFmtId="0" fontId="0" fillId="8" borderId="39" xfId="0" applyFill="1" applyBorder="1" applyAlignment="1" applyProtection="1">
      <alignment horizontal="center" vertical="center"/>
      <protection locked="0"/>
    </xf>
    <xf numFmtId="0" fontId="0" fillId="8" borderId="80" xfId="0" applyFill="1" applyBorder="1" applyAlignment="1" applyProtection="1">
      <alignment horizontal="center" vertical="center"/>
      <protection locked="0"/>
    </xf>
    <xf numFmtId="0" fontId="0" fillId="8" borderId="41" xfId="0" applyFill="1" applyBorder="1" applyAlignment="1" applyProtection="1">
      <alignment horizontal="center" vertical="center"/>
      <protection locked="0"/>
    </xf>
    <xf numFmtId="0" fontId="0" fillId="8" borderId="42" xfId="0" applyFill="1" applyBorder="1" applyAlignment="1" applyProtection="1">
      <alignment horizontal="center" vertical="center"/>
      <protection locked="0"/>
    </xf>
    <xf numFmtId="0" fontId="0" fillId="8" borderId="81" xfId="0" applyFill="1" applyBorder="1" applyAlignment="1" applyProtection="1">
      <alignment horizontal="center" vertical="center"/>
      <protection locked="0"/>
    </xf>
    <xf numFmtId="0" fontId="0" fillId="8" borderId="44" xfId="0" applyFill="1" applyBorder="1" applyAlignment="1" applyProtection="1">
      <alignment horizontal="center" vertical="center"/>
      <protection locked="0"/>
    </xf>
    <xf numFmtId="0" fontId="83" fillId="8" borderId="0" xfId="0" applyFont="1" applyFill="1"/>
    <xf numFmtId="49" fontId="19" fillId="8" borderId="0" xfId="0" applyNumberFormat="1" applyFont="1" applyFill="1"/>
    <xf numFmtId="49" fontId="0" fillId="8" borderId="0" xfId="0" applyNumberFormat="1" applyFill="1"/>
    <xf numFmtId="49" fontId="2" fillId="8" borderId="0" xfId="0" applyNumberFormat="1" applyFont="1" applyFill="1"/>
    <xf numFmtId="0" fontId="21" fillId="8" borderId="0" xfId="0" applyFont="1" applyFill="1"/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165" fontId="0" fillId="5" borderId="39" xfId="0" applyNumberFormat="1" applyFill="1" applyBorder="1" applyAlignment="1">
      <alignment horizontal="center" vertical="center"/>
    </xf>
    <xf numFmtId="165" fontId="0" fillId="5" borderId="41" xfId="0" applyNumberFormat="1" applyFill="1" applyBorder="1" applyAlignment="1">
      <alignment horizontal="center" vertical="center"/>
    </xf>
    <xf numFmtId="165" fontId="0" fillId="5" borderId="40" xfId="0" applyNumberForma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left" vertical="center" wrapText="1"/>
    </xf>
    <xf numFmtId="0" fontId="20" fillId="8" borderId="40" xfId="0" applyFont="1" applyFill="1" applyBorder="1" applyAlignment="1">
      <alignment horizontal="left" vertical="center" wrapText="1"/>
    </xf>
    <xf numFmtId="0" fontId="20" fillId="8" borderId="41" xfId="0" applyFont="1" applyFill="1" applyBorder="1" applyAlignment="1">
      <alignment horizontal="left" vertical="center" wrapText="1"/>
    </xf>
    <xf numFmtId="165" fontId="0" fillId="5" borderId="61" xfId="0" applyNumberFormat="1" applyFill="1" applyBorder="1" applyAlignment="1">
      <alignment horizontal="center" vertical="center"/>
    </xf>
    <xf numFmtId="165" fontId="0" fillId="5" borderId="60" xfId="0" applyNumberFormat="1" applyFill="1" applyBorder="1" applyAlignment="1">
      <alignment horizontal="center" vertical="center"/>
    </xf>
    <xf numFmtId="165" fontId="0" fillId="5" borderId="56" xfId="0" applyNumberFormat="1" applyFill="1" applyBorder="1" applyAlignment="1">
      <alignment horizontal="center" vertical="center"/>
    </xf>
    <xf numFmtId="0" fontId="0" fillId="7" borderId="39" xfId="0" applyFill="1" applyBorder="1" applyAlignment="1" applyProtection="1">
      <alignment horizontal="left" vertical="center"/>
      <protection locked="0"/>
    </xf>
    <xf numFmtId="0" fontId="0" fillId="7" borderId="40" xfId="0" applyFill="1" applyBorder="1" applyAlignment="1" applyProtection="1">
      <alignment horizontal="left" vertical="center"/>
      <protection locked="0"/>
    </xf>
    <xf numFmtId="0" fontId="0" fillId="7" borderId="41" xfId="0" applyFill="1" applyBorder="1" applyAlignment="1" applyProtection="1">
      <alignment horizontal="left" vertical="center"/>
      <protection locked="0"/>
    </xf>
    <xf numFmtId="0" fontId="23" fillId="8" borderId="65" xfId="0" applyFont="1" applyFill="1" applyBorder="1" applyAlignment="1">
      <alignment horizontal="left"/>
    </xf>
    <xf numFmtId="0" fontId="23" fillId="8" borderId="64" xfId="0" applyFont="1" applyFill="1" applyBorder="1" applyAlignment="1">
      <alignment horizontal="left"/>
    </xf>
    <xf numFmtId="0" fontId="23" fillId="8" borderId="66" xfId="0" applyFont="1" applyFill="1" applyBorder="1" applyAlignment="1">
      <alignment horizontal="left"/>
    </xf>
    <xf numFmtId="0" fontId="20" fillId="8" borderId="63" xfId="0" applyFont="1" applyFill="1" applyBorder="1" applyAlignment="1">
      <alignment horizontal="left" vertical="center" wrapText="1"/>
    </xf>
    <xf numFmtId="0" fontId="20" fillId="8" borderId="45" xfId="0" applyFont="1" applyFill="1" applyBorder="1" applyAlignment="1">
      <alignment horizontal="left" vertical="center" wrapText="1"/>
    </xf>
    <xf numFmtId="0" fontId="20" fillId="8" borderId="50" xfId="0" applyFont="1" applyFill="1" applyBorder="1" applyAlignment="1">
      <alignment horizontal="left" vertical="center" wrapText="1"/>
    </xf>
    <xf numFmtId="0" fontId="20" fillId="8" borderId="42" xfId="0" applyFont="1" applyFill="1" applyBorder="1" applyAlignment="1">
      <alignment horizontal="left" vertical="center" wrapText="1"/>
    </xf>
    <xf numFmtId="0" fontId="20" fillId="8" borderId="43" xfId="0" applyFont="1" applyFill="1" applyBorder="1" applyAlignment="1">
      <alignment horizontal="left" vertical="center" wrapText="1"/>
    </xf>
    <xf numFmtId="0" fontId="20" fillId="8" borderId="44" xfId="0" applyFont="1" applyFill="1" applyBorder="1" applyAlignment="1">
      <alignment horizontal="left" vertical="center" wrapText="1"/>
    </xf>
    <xf numFmtId="0" fontId="20" fillId="8" borderId="36" xfId="0" applyFont="1" applyFill="1" applyBorder="1" applyAlignment="1">
      <alignment horizontal="left" vertical="center" wrapText="1"/>
    </xf>
    <xf numFmtId="0" fontId="20" fillId="8" borderId="37" xfId="0" applyFont="1" applyFill="1" applyBorder="1" applyAlignment="1">
      <alignment horizontal="left" vertical="center" wrapText="1"/>
    </xf>
    <xf numFmtId="0" fontId="20" fillId="8" borderId="38" xfId="0" applyFont="1" applyFill="1" applyBorder="1" applyAlignment="1">
      <alignment horizontal="left" vertical="center" wrapText="1"/>
    </xf>
    <xf numFmtId="0" fontId="0" fillId="7" borderId="75" xfId="0" applyFill="1" applyBorder="1" applyAlignment="1" applyProtection="1">
      <alignment horizontal="center" vertical="center"/>
      <protection locked="0"/>
    </xf>
    <xf numFmtId="0" fontId="0" fillId="7" borderId="76" xfId="0" applyFill="1" applyBorder="1" applyAlignment="1" applyProtection="1">
      <alignment horizontal="center" vertical="center"/>
      <protection locked="0"/>
    </xf>
    <xf numFmtId="0" fontId="0" fillId="7" borderId="77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69" xfId="0" applyFill="1" applyBorder="1" applyAlignment="1" applyProtection="1">
      <alignment horizontal="center" vertical="center"/>
      <protection locked="0"/>
    </xf>
    <xf numFmtId="0" fontId="0" fillId="7" borderId="70" xfId="0" applyFill="1" applyBorder="1" applyAlignment="1" applyProtection="1">
      <alignment horizontal="center" vertical="center"/>
      <protection locked="0"/>
    </xf>
    <xf numFmtId="0" fontId="0" fillId="7" borderId="71" xfId="0" applyFill="1" applyBorder="1" applyAlignment="1" applyProtection="1">
      <alignment horizontal="center" vertical="center"/>
      <protection locked="0"/>
    </xf>
    <xf numFmtId="0" fontId="0" fillId="7" borderId="72" xfId="0" applyFill="1" applyBorder="1" applyAlignment="1" applyProtection="1">
      <alignment horizontal="center" vertical="center"/>
      <protection locked="0"/>
    </xf>
    <xf numFmtId="0" fontId="0" fillId="7" borderId="73" xfId="0" applyFill="1" applyBorder="1" applyAlignment="1" applyProtection="1">
      <alignment horizontal="center" vertical="center"/>
      <protection locked="0"/>
    </xf>
    <xf numFmtId="0" fontId="0" fillId="7" borderId="74" xfId="0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27" fillId="5" borderId="30" xfId="0" applyFont="1" applyFill="1" applyBorder="1" applyAlignment="1">
      <alignment horizontal="center" vertical="center"/>
    </xf>
    <xf numFmtId="166" fontId="0" fillId="5" borderId="39" xfId="0" applyNumberFormat="1" applyFill="1" applyBorder="1" applyAlignment="1">
      <alignment horizontal="center" vertical="center"/>
    </xf>
    <xf numFmtId="166" fontId="0" fillId="5" borderId="40" xfId="0" applyNumberFormat="1" applyFill="1" applyBorder="1" applyAlignment="1">
      <alignment horizontal="center" vertical="center"/>
    </xf>
    <xf numFmtId="166" fontId="0" fillId="5" borderId="41" xfId="0" applyNumberFormat="1" applyFill="1" applyBorder="1" applyAlignment="1">
      <alignment horizontal="center" vertical="center"/>
    </xf>
    <xf numFmtId="166" fontId="0" fillId="5" borderId="42" xfId="0" applyNumberFormat="1" applyFill="1" applyBorder="1" applyAlignment="1">
      <alignment horizontal="center" vertical="center"/>
    </xf>
    <xf numFmtId="166" fontId="0" fillId="5" borderId="43" xfId="0" applyNumberFormat="1" applyFill="1" applyBorder="1" applyAlignment="1">
      <alignment horizontal="center" vertical="center"/>
    </xf>
    <xf numFmtId="166" fontId="0" fillId="5" borderId="44" xfId="0" applyNumberFormat="1" applyFill="1" applyBorder="1" applyAlignment="1">
      <alignment horizontal="center" vertical="center"/>
    </xf>
    <xf numFmtId="49" fontId="13" fillId="5" borderId="9" xfId="1" applyNumberFormat="1" applyFont="1" applyFill="1" applyBorder="1" applyAlignment="1" applyProtection="1">
      <alignment vertical="center"/>
      <protection hidden="1"/>
    </xf>
    <xf numFmtId="49" fontId="7" fillId="7" borderId="8" xfId="1" applyNumberFormat="1" applyFill="1" applyBorder="1" applyAlignment="1" applyProtection="1">
      <alignment horizontal="left" vertical="center"/>
      <protection locked="0"/>
    </xf>
    <xf numFmtId="49" fontId="7" fillId="7" borderId="12" xfId="1" applyNumberFormat="1" applyFill="1" applyBorder="1" applyAlignment="1" applyProtection="1">
      <alignment horizontal="left" vertical="center"/>
      <protection locked="0"/>
    </xf>
    <xf numFmtId="49" fontId="7" fillId="7" borderId="18" xfId="1" applyNumberFormat="1" applyFill="1" applyBorder="1" applyAlignment="1" applyProtection="1">
      <alignment horizontal="left" vertical="center"/>
      <protection locked="0"/>
    </xf>
    <xf numFmtId="49" fontId="7" fillId="7" borderId="21" xfId="1" applyNumberFormat="1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14" fillId="7" borderId="1" xfId="0" applyFont="1" applyFill="1" applyBorder="1" applyAlignment="1" applyProtection="1">
      <alignment horizontal="left"/>
      <protection locked="0"/>
    </xf>
    <xf numFmtId="0" fontId="14" fillId="7" borderId="13" xfId="0" applyFont="1" applyFill="1" applyBorder="1" applyAlignment="1" applyProtection="1">
      <alignment horizontal="left"/>
      <protection locked="0"/>
    </xf>
    <xf numFmtId="164" fontId="0" fillId="7" borderId="1" xfId="0" applyNumberFormat="1" applyFill="1" applyBorder="1" applyAlignment="1" applyProtection="1">
      <alignment horizontal="left"/>
      <protection locked="0"/>
    </xf>
    <xf numFmtId="164" fontId="0" fillId="7" borderId="13" xfId="0" applyNumberFormat="1" applyFill="1" applyBorder="1" applyAlignment="1" applyProtection="1">
      <alignment horizontal="left"/>
      <protection locked="0"/>
    </xf>
    <xf numFmtId="49" fontId="7" fillId="7" borderId="7" xfId="1" applyNumberFormat="1" applyFill="1" applyBorder="1" applyAlignment="1" applyProtection="1">
      <alignment horizontal="left" vertical="center"/>
      <protection locked="0"/>
    </xf>
    <xf numFmtId="164" fontId="6" fillId="7" borderId="7" xfId="0" applyNumberFormat="1" applyFont="1" applyFill="1" applyBorder="1" applyAlignment="1" applyProtection="1">
      <alignment horizontal="center" vertical="center"/>
      <protection locked="0"/>
    </xf>
    <xf numFmtId="165" fontId="0" fillId="5" borderId="36" xfId="0" applyNumberFormat="1" applyFill="1" applyBorder="1" applyAlignment="1">
      <alignment horizontal="center" vertical="center"/>
    </xf>
    <xf numFmtId="165" fontId="0" fillId="5" borderId="37" xfId="0" applyNumberFormat="1" applyFill="1" applyBorder="1" applyAlignment="1">
      <alignment horizontal="center" vertical="center"/>
    </xf>
    <xf numFmtId="49" fontId="7" fillId="7" borderId="15" xfId="1" applyNumberFormat="1" applyFill="1" applyBorder="1" applyAlignment="1" applyProtection="1">
      <alignment horizontal="left" vertical="center"/>
      <protection locked="0"/>
    </xf>
    <xf numFmtId="49" fontId="7" fillId="7" borderId="16" xfId="1" applyNumberFormat="1" applyFill="1" applyBorder="1" applyAlignment="1" applyProtection="1">
      <alignment horizontal="left" vertical="center"/>
      <protection locked="0"/>
    </xf>
    <xf numFmtId="0" fontId="0" fillId="5" borderId="34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7" borderId="42" xfId="0" applyFill="1" applyBorder="1" applyAlignment="1" applyProtection="1">
      <alignment horizontal="left" vertical="center"/>
      <protection locked="0"/>
    </xf>
    <xf numFmtId="0" fontId="0" fillId="7" borderId="43" xfId="0" applyFill="1" applyBorder="1" applyAlignment="1" applyProtection="1">
      <alignment horizontal="left" vertical="center"/>
      <protection locked="0"/>
    </xf>
    <xf numFmtId="0" fontId="0" fillId="7" borderId="44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5" fontId="0" fillId="5" borderId="51" xfId="0" applyNumberFormat="1" applyFill="1" applyBorder="1" applyAlignment="1">
      <alignment horizontal="center" vertical="center"/>
    </xf>
    <xf numFmtId="165" fontId="0" fillId="5" borderId="5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67" fillId="0" borderId="127" xfId="2" applyFont="1" applyBorder="1" applyAlignment="1" applyProtection="1">
      <alignment vertical="center" wrapText="1"/>
      <protection locked="0"/>
    </xf>
    <xf numFmtId="0" fontId="67" fillId="0" borderId="128" xfId="2" applyFont="1" applyBorder="1" applyAlignment="1" applyProtection="1">
      <alignment vertical="center" wrapText="1"/>
      <protection locked="0"/>
    </xf>
    <xf numFmtId="0" fontId="67" fillId="0" borderId="129" xfId="2" applyFont="1" applyBorder="1" applyAlignment="1" applyProtection="1">
      <alignment vertical="center" wrapText="1"/>
      <protection locked="0"/>
    </xf>
    <xf numFmtId="0" fontId="15" fillId="7" borderId="1" xfId="2" applyFont="1" applyFill="1" applyBorder="1" applyAlignment="1" applyProtection="1">
      <alignment horizontal="left" vertical="center"/>
      <protection locked="0"/>
    </xf>
    <xf numFmtId="0" fontId="15" fillId="7" borderId="1" xfId="2" applyFont="1" applyFill="1" applyBorder="1" applyAlignment="1" applyProtection="1">
      <alignment horizontal="center" vertical="center"/>
      <protection locked="0"/>
    </xf>
    <xf numFmtId="0" fontId="15" fillId="7" borderId="4" xfId="2" applyFont="1" applyFill="1" applyBorder="1" applyAlignment="1" applyProtection="1">
      <alignment horizontal="center" vertical="center"/>
      <protection locked="0"/>
    </xf>
    <xf numFmtId="0" fontId="41" fillId="2" borderId="87" xfId="2" applyFont="1" applyFill="1" applyBorder="1" applyAlignment="1" applyProtection="1">
      <alignment horizontal="left" vertical="center" wrapText="1"/>
      <protection locked="0"/>
    </xf>
    <xf numFmtId="0" fontId="41" fillId="2" borderId="88" xfId="2" applyFont="1" applyFill="1" applyBorder="1" applyAlignment="1" applyProtection="1">
      <alignment horizontal="left" vertical="center" wrapText="1"/>
      <protection locked="0"/>
    </xf>
    <xf numFmtId="0" fontId="41" fillId="2" borderId="89" xfId="2" applyFont="1" applyFill="1" applyBorder="1" applyAlignment="1" applyProtection="1">
      <alignment horizontal="left" vertical="center" wrapText="1"/>
      <protection locked="0"/>
    </xf>
    <xf numFmtId="0" fontId="41" fillId="2" borderId="92" xfId="2" applyFont="1" applyFill="1" applyBorder="1" applyAlignment="1" applyProtection="1">
      <alignment horizontal="left" vertical="center" wrapText="1"/>
      <protection locked="0"/>
    </xf>
    <xf numFmtId="0" fontId="41" fillId="2" borderId="0" xfId="2" applyFont="1" applyFill="1" applyAlignment="1" applyProtection="1">
      <alignment horizontal="left" vertical="center" wrapText="1"/>
      <protection locked="0"/>
    </xf>
    <xf numFmtId="0" fontId="41" fillId="2" borderId="93" xfId="2" applyFont="1" applyFill="1" applyBorder="1" applyAlignment="1" applyProtection="1">
      <alignment horizontal="left" vertical="center" wrapText="1"/>
      <protection locked="0"/>
    </xf>
    <xf numFmtId="0" fontId="41" fillId="2" borderId="94" xfId="2" applyFont="1" applyFill="1" applyBorder="1" applyAlignment="1" applyProtection="1">
      <alignment horizontal="left" vertical="center" wrapText="1"/>
      <protection locked="0"/>
    </xf>
    <xf numFmtId="0" fontId="41" fillId="2" borderId="95" xfId="2" applyFont="1" applyFill="1" applyBorder="1" applyAlignment="1" applyProtection="1">
      <alignment horizontal="left" vertical="center" wrapText="1"/>
      <protection locked="0"/>
    </xf>
    <xf numFmtId="0" fontId="41" fillId="2" borderId="96" xfId="2" applyFont="1" applyFill="1" applyBorder="1" applyAlignment="1" applyProtection="1">
      <alignment horizontal="left" vertical="center" wrapText="1"/>
      <protection locked="0"/>
    </xf>
    <xf numFmtId="2" fontId="15" fillId="7" borderId="64" xfId="2" applyNumberFormat="1" applyFont="1" applyFill="1" applyBorder="1" applyAlignment="1" applyProtection="1">
      <alignment horizontal="left" vertical="center"/>
      <protection locked="0"/>
    </xf>
    <xf numFmtId="49" fontId="15" fillId="7" borderId="30" xfId="2" applyNumberFormat="1" applyFont="1" applyFill="1" applyBorder="1" applyAlignment="1" applyProtection="1">
      <alignment horizontal="center" vertical="center"/>
      <protection locked="0"/>
    </xf>
    <xf numFmtId="0" fontId="15" fillId="7" borderId="30" xfId="2" applyFont="1" applyFill="1" applyBorder="1" applyAlignment="1" applyProtection="1">
      <alignment horizontal="center" vertical="center"/>
      <protection locked="0"/>
    </xf>
    <xf numFmtId="2" fontId="15" fillId="7" borderId="0" xfId="2" applyNumberFormat="1" applyFont="1" applyFill="1" applyAlignment="1" applyProtection="1">
      <alignment horizontal="left" vertical="center"/>
      <protection locked="0"/>
    </xf>
    <xf numFmtId="2" fontId="15" fillId="7" borderId="1" xfId="2" applyNumberFormat="1" applyFont="1" applyFill="1" applyBorder="1" applyAlignment="1" applyProtection="1">
      <alignment horizontal="left" vertical="center"/>
      <protection locked="0"/>
    </xf>
    <xf numFmtId="14" fontId="15" fillId="7" borderId="1" xfId="2" applyNumberFormat="1" applyFont="1" applyFill="1" applyBorder="1" applyAlignment="1" applyProtection="1">
      <alignment horizontal="left" vertical="center"/>
      <protection locked="0"/>
    </xf>
    <xf numFmtId="0" fontId="15" fillId="7" borderId="4" xfId="2" applyFont="1" applyFill="1" applyBorder="1" applyAlignment="1" applyProtection="1">
      <alignment horizontal="left" vertical="center"/>
      <protection locked="0"/>
    </xf>
    <xf numFmtId="167" fontId="15" fillId="7" borderId="30" xfId="2" applyNumberFormat="1" applyFont="1" applyFill="1" applyBorder="1" applyAlignment="1" applyProtection="1">
      <alignment horizontal="center" vertical="center"/>
      <protection locked="0"/>
    </xf>
    <xf numFmtId="167" fontId="15" fillId="7" borderId="1" xfId="2" applyNumberFormat="1" applyFont="1" applyFill="1" applyBorder="1" applyAlignment="1" applyProtection="1">
      <alignment horizontal="center" vertical="center"/>
      <protection locked="0"/>
    </xf>
    <xf numFmtId="0" fontId="56" fillId="2" borderId="90" xfId="2" applyFont="1" applyFill="1" applyBorder="1" applyAlignment="1" applyProtection="1">
      <alignment horizontal="center" vertical="center"/>
      <protection locked="0"/>
    </xf>
    <xf numFmtId="0" fontId="56" fillId="2" borderId="86" xfId="2" applyFont="1" applyFill="1" applyBorder="1" applyAlignment="1" applyProtection="1">
      <alignment horizontal="center" vertical="center"/>
      <protection locked="0"/>
    </xf>
    <xf numFmtId="0" fontId="56" fillId="2" borderId="91" xfId="2" applyFont="1" applyFill="1" applyBorder="1" applyAlignment="1" applyProtection="1">
      <alignment horizontal="center" vertical="center"/>
      <protection locked="0"/>
    </xf>
    <xf numFmtId="0" fontId="56" fillId="2" borderId="65" xfId="2" applyFont="1" applyFill="1" applyBorder="1" applyAlignment="1" applyProtection="1">
      <alignment horizontal="center" vertical="center"/>
      <protection locked="0"/>
    </xf>
    <xf numFmtId="0" fontId="56" fillId="2" borderId="64" xfId="2" applyFont="1" applyFill="1" applyBorder="1" applyAlignment="1" applyProtection="1">
      <alignment horizontal="center" vertical="center"/>
      <protection locked="0"/>
    </xf>
    <xf numFmtId="0" fontId="56" fillId="2" borderId="66" xfId="2" applyFont="1" applyFill="1" applyBorder="1" applyAlignment="1" applyProtection="1">
      <alignment horizontal="center" vertical="center"/>
      <protection locked="0"/>
    </xf>
    <xf numFmtId="0" fontId="63" fillId="0" borderId="130" xfId="2" applyFont="1" applyBorder="1" applyAlignment="1">
      <alignment horizontal="center" vertical="center"/>
    </xf>
    <xf numFmtId="0" fontId="63" fillId="0" borderId="64" xfId="2" applyFont="1" applyBorder="1" applyAlignment="1">
      <alignment horizontal="center" vertical="center"/>
    </xf>
    <xf numFmtId="0" fontId="63" fillId="0" borderId="66" xfId="2" applyFont="1" applyBorder="1" applyAlignment="1">
      <alignment horizontal="center" vertical="center"/>
    </xf>
    <xf numFmtId="0" fontId="34" fillId="7" borderId="30" xfId="2" applyFont="1" applyFill="1" applyBorder="1" applyAlignment="1">
      <alignment horizontal="center"/>
    </xf>
    <xf numFmtId="0" fontId="34" fillId="7" borderId="32" xfId="2" applyFont="1" applyFill="1" applyBorder="1" applyAlignment="1">
      <alignment horizontal="center"/>
    </xf>
    <xf numFmtId="0" fontId="35" fillId="0" borderId="0" xfId="2" applyFont="1" applyAlignment="1">
      <alignment horizontal="center"/>
    </xf>
    <xf numFmtId="0" fontId="34" fillId="0" borderId="0" xfId="2" applyFont="1" applyAlignment="1">
      <alignment horizontal="center"/>
    </xf>
    <xf numFmtId="0" fontId="35" fillId="0" borderId="0" xfId="2" applyFont="1" applyAlignment="1">
      <alignment horizontal="center" vertical="center"/>
    </xf>
    <xf numFmtId="0" fontId="35" fillId="0" borderId="83" xfId="2" applyFont="1" applyBorder="1" applyAlignment="1">
      <alignment horizontal="center" vertical="center"/>
    </xf>
    <xf numFmtId="0" fontId="38" fillId="5" borderId="0" xfId="0" applyFont="1" applyFill="1" applyAlignment="1">
      <alignment horizontal="right" vertical="center"/>
    </xf>
    <xf numFmtId="2" fontId="15" fillId="7" borderId="84" xfId="2" applyNumberFormat="1" applyFont="1" applyFill="1" applyBorder="1" applyAlignment="1" applyProtection="1">
      <alignment horizontal="left" vertical="center"/>
      <protection locked="0"/>
    </xf>
    <xf numFmtId="0" fontId="15" fillId="7" borderId="0" xfId="2" applyFont="1" applyFill="1" applyAlignment="1" applyProtection="1">
      <alignment horizontal="left" vertical="center"/>
      <protection locked="0"/>
    </xf>
    <xf numFmtId="0" fontId="39" fillId="7" borderId="0" xfId="2" applyFont="1" applyFill="1" applyAlignment="1">
      <alignment horizontal="left" wrapText="1" readingOrder="1"/>
    </xf>
    <xf numFmtId="0" fontId="50" fillId="7" borderId="0" xfId="2" applyFont="1" applyFill="1" applyAlignment="1">
      <alignment horizontal="left" vertical="top" wrapText="1" readingOrder="1"/>
    </xf>
    <xf numFmtId="0" fontId="34" fillId="7" borderId="6" xfId="2" applyFont="1" applyFill="1" applyBorder="1" applyAlignment="1">
      <alignment horizontal="center"/>
    </xf>
    <xf numFmtId="169" fontId="61" fillId="0" borderId="111" xfId="3" applyNumberFormat="1" applyFont="1" applyFill="1" applyBorder="1" applyAlignment="1" applyProtection="1">
      <alignment horizontal="center" vertical="center"/>
    </xf>
    <xf numFmtId="0" fontId="34" fillId="7" borderId="110" xfId="2" applyFont="1" applyFill="1" applyBorder="1" applyAlignment="1">
      <alignment horizontal="center"/>
    </xf>
    <xf numFmtId="0" fontId="42" fillId="0" borderId="99" xfId="2" applyFont="1" applyBorder="1" applyAlignment="1">
      <alignment horizontal="center"/>
    </xf>
    <xf numFmtId="0" fontId="42" fillId="0" borderId="0" xfId="2" applyFont="1" applyAlignment="1">
      <alignment horizontal="center"/>
    </xf>
    <xf numFmtId="0" fontId="42" fillId="0" borderId="100" xfId="2" applyFont="1" applyBorder="1" applyAlignment="1">
      <alignment horizontal="center"/>
    </xf>
    <xf numFmtId="0" fontId="44" fillId="0" borderId="0" xfId="2" applyFont="1" applyAlignment="1">
      <alignment horizontal="left" wrapText="1"/>
    </xf>
    <xf numFmtId="4" fontId="61" fillId="0" borderId="111" xfId="3" applyNumberFormat="1" applyFont="1" applyFill="1" applyBorder="1" applyAlignment="1" applyProtection="1">
      <alignment horizontal="right" vertical="center"/>
    </xf>
    <xf numFmtId="0" fontId="60" fillId="7" borderId="0" xfId="2" applyFont="1" applyFill="1" applyAlignment="1" applyProtection="1">
      <alignment horizontal="center" vertical="center"/>
      <protection hidden="1"/>
    </xf>
    <xf numFmtId="0" fontId="34" fillId="7" borderId="0" xfId="2" applyFont="1" applyFill="1" applyAlignment="1" applyProtection="1">
      <alignment horizontal="left" vertical="center"/>
      <protection hidden="1"/>
    </xf>
    <xf numFmtId="0" fontId="67" fillId="0" borderId="0" xfId="2" applyFont="1" applyAlignment="1">
      <alignment horizontal="center" vertical="center"/>
    </xf>
    <xf numFmtId="0" fontId="42" fillId="0" borderId="0" xfId="2" applyFont="1" applyAlignment="1" applyProtection="1">
      <alignment horizontal="center"/>
      <protection hidden="1"/>
    </xf>
    <xf numFmtId="0" fontId="65" fillId="0" borderId="0" xfId="2" applyFont="1" applyAlignment="1">
      <alignment horizontal="left" vertical="center"/>
    </xf>
    <xf numFmtId="0" fontId="67" fillId="0" borderId="0" xfId="2" applyFont="1" applyAlignment="1">
      <alignment horizontal="right" vertical="center" wrapText="1"/>
    </xf>
    <xf numFmtId="49" fontId="67" fillId="0" borderId="0" xfId="2" applyNumberFormat="1" applyFont="1" applyAlignment="1">
      <alignment horizontal="left" vertical="center" wrapText="1"/>
    </xf>
    <xf numFmtId="0" fontId="67" fillId="0" borderId="131" xfId="2" applyFont="1" applyBorder="1" applyAlignment="1">
      <alignment horizontal="center" vertical="center"/>
    </xf>
    <xf numFmtId="0" fontId="67" fillId="0" borderId="122" xfId="2" applyFont="1" applyBorder="1" applyAlignment="1">
      <alignment horizontal="center" vertical="center"/>
    </xf>
    <xf numFmtId="0" fontId="67" fillId="0" borderId="132" xfId="2" applyFont="1" applyBorder="1" applyAlignment="1">
      <alignment horizontal="center" vertical="center"/>
    </xf>
    <xf numFmtId="0" fontId="67" fillId="0" borderId="125" xfId="2" applyFont="1" applyBorder="1" applyAlignment="1">
      <alignment horizontal="center" vertical="center"/>
    </xf>
    <xf numFmtId="0" fontId="67" fillId="0" borderId="133" xfId="2" applyFont="1" applyBorder="1" applyAlignment="1">
      <alignment horizontal="center" vertical="center"/>
    </xf>
    <xf numFmtId="0" fontId="67" fillId="0" borderId="128" xfId="2" applyFont="1" applyBorder="1" applyAlignment="1">
      <alignment horizontal="center" vertical="center"/>
    </xf>
    <xf numFmtId="0" fontId="67" fillId="0" borderId="123" xfId="2" applyFont="1" applyBorder="1" applyAlignment="1">
      <alignment horizontal="center" vertical="center"/>
    </xf>
    <xf numFmtId="0" fontId="67" fillId="0" borderId="126" xfId="2" applyFont="1" applyBorder="1" applyAlignment="1">
      <alignment horizontal="center" vertical="center"/>
    </xf>
    <xf numFmtId="0" fontId="67" fillId="0" borderId="129" xfId="2" applyFont="1" applyBorder="1" applyAlignment="1">
      <alignment horizontal="center" vertical="center"/>
    </xf>
    <xf numFmtId="0" fontId="63" fillId="0" borderId="121" xfId="2" applyFont="1" applyBorder="1" applyAlignment="1" applyProtection="1">
      <alignment horizontal="center" vertical="center"/>
      <protection locked="0"/>
    </xf>
    <xf numFmtId="0" fontId="63" fillId="0" borderId="122" xfId="2" applyFont="1" applyBorder="1" applyAlignment="1" applyProtection="1">
      <alignment horizontal="center" vertical="center"/>
      <protection locked="0"/>
    </xf>
    <xf numFmtId="0" fontId="63" fillId="0" borderId="123" xfId="2" applyFont="1" applyBorder="1" applyAlignment="1" applyProtection="1">
      <alignment horizontal="center" vertical="center"/>
      <protection locked="0"/>
    </xf>
    <xf numFmtId="0" fontId="63" fillId="0" borderId="124" xfId="2" applyFont="1" applyBorder="1" applyAlignment="1" applyProtection="1">
      <alignment horizontal="center" vertical="center"/>
      <protection locked="0"/>
    </xf>
    <xf numFmtId="0" fontId="63" fillId="0" borderId="125" xfId="2" applyFont="1" applyBorder="1" applyAlignment="1" applyProtection="1">
      <alignment horizontal="center" vertical="center"/>
      <protection locked="0"/>
    </xf>
    <xf numFmtId="0" fontId="63" fillId="0" borderId="126" xfId="2" applyFont="1" applyBorder="1" applyAlignment="1" applyProtection="1">
      <alignment horizontal="center" vertical="center"/>
      <protection locked="0"/>
    </xf>
    <xf numFmtId="0" fontId="63" fillId="0" borderId="138" xfId="2" applyFont="1" applyBorder="1" applyAlignment="1">
      <alignment horizontal="center" vertical="center"/>
    </xf>
    <xf numFmtId="0" fontId="67" fillId="0" borderId="139" xfId="2" applyFont="1" applyBorder="1" applyAlignment="1">
      <alignment horizontal="center" vertical="center"/>
    </xf>
    <xf numFmtId="0" fontId="67" fillId="0" borderId="140" xfId="2" applyFont="1" applyBorder="1" applyAlignment="1">
      <alignment horizontal="center" vertical="center"/>
    </xf>
    <xf numFmtId="0" fontId="67" fillId="0" borderId="141" xfId="2" applyFont="1" applyBorder="1" applyAlignment="1">
      <alignment horizontal="center" vertical="center"/>
    </xf>
    <xf numFmtId="0" fontId="63" fillId="0" borderId="144" xfId="2" applyFont="1" applyBorder="1" applyAlignment="1">
      <alignment horizontal="center" vertical="center"/>
    </xf>
    <xf numFmtId="0" fontId="63" fillId="0" borderId="145" xfId="2" applyFont="1" applyBorder="1" applyAlignment="1">
      <alignment horizontal="center" vertical="center"/>
    </xf>
    <xf numFmtId="0" fontId="63" fillId="0" borderId="147" xfId="2" applyFont="1" applyBorder="1" applyAlignment="1">
      <alignment horizontal="center" vertical="center"/>
    </xf>
    <xf numFmtId="0" fontId="63" fillId="0" borderId="148" xfId="2" applyFont="1" applyBorder="1" applyAlignment="1">
      <alignment horizontal="center" vertical="center"/>
    </xf>
    <xf numFmtId="0" fontId="63" fillId="0" borderId="142" xfId="2" applyFont="1" applyBorder="1" applyAlignment="1">
      <alignment horizontal="center" vertical="center"/>
    </xf>
    <xf numFmtId="0" fontId="63" fillId="0" borderId="143" xfId="2" applyFont="1" applyBorder="1" applyAlignment="1">
      <alignment horizontal="center" vertical="center"/>
    </xf>
  </cellXfs>
  <cellStyles count="4">
    <cellStyle name="Komma 2" xfId="3" xr:uid="{32992684-667B-4D59-B4A1-1F1E03487536}"/>
    <cellStyle name="Normale" xfId="0" builtinId="0"/>
    <cellStyle name="Standard 2" xfId="2" xr:uid="{8CFF15C2-94EA-440A-A45B-84701AF1B6F7}"/>
    <cellStyle name="Standard_Tabelle1" xfId="1" xr:uid="{349BA1ED-9F11-4649-9701-44AC2F025D49}"/>
  </cellStyles>
  <dxfs count="12">
    <dxf>
      <font>
        <strike val="0"/>
        <color auto="1"/>
      </font>
      <fill>
        <patternFill>
          <fgColor auto="1"/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0070C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49696</xdr:colOff>
      <xdr:row>42</xdr:row>
      <xdr:rowOff>141017</xdr:rowOff>
    </xdr:from>
    <xdr:to>
      <xdr:col>5</xdr:col>
      <xdr:colOff>247855</xdr:colOff>
      <xdr:row>44</xdr:row>
      <xdr:rowOff>85817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A3BE3B4-FE01-434F-A9CB-641117423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696" y="8036741"/>
          <a:ext cx="2288646" cy="305747"/>
        </a:xfrm>
        <a:prstGeom prst="rect">
          <a:avLst/>
        </a:prstGeom>
      </xdr:spPr>
    </xdr:pic>
    <xdr:clientData/>
  </xdr:twoCellAnchor>
  <xdr:twoCellAnchor editAs="oneCell">
    <xdr:from>
      <xdr:col>13</xdr:col>
      <xdr:colOff>247245</xdr:colOff>
      <xdr:row>42</xdr:row>
      <xdr:rowOff>178475</xdr:rowOff>
    </xdr:from>
    <xdr:to>
      <xdr:col>15</xdr:col>
      <xdr:colOff>229583</xdr:colOff>
      <xdr:row>44</xdr:row>
      <xdr:rowOff>74148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FA6A7F1-94E9-4D66-ABC0-94E99820F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1075" y="8584794"/>
          <a:ext cx="602476" cy="276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361</xdr:row>
          <xdr:rowOff>114300</xdr:rowOff>
        </xdr:from>
        <xdr:to>
          <xdr:col>6</xdr:col>
          <xdr:colOff>419100</xdr:colOff>
          <xdr:row>369</xdr:row>
          <xdr:rowOff>28575</xdr:rowOff>
        </xdr:to>
        <xdr:sp macro="" textlink="">
          <xdr:nvSpPr>
            <xdr:cNvPr id="4097" name="CheckBox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372</xdr:row>
          <xdr:rowOff>142875</xdr:rowOff>
        </xdr:from>
        <xdr:to>
          <xdr:col>6</xdr:col>
          <xdr:colOff>419100</xdr:colOff>
          <xdr:row>380</xdr:row>
          <xdr:rowOff>66675</xdr:rowOff>
        </xdr:to>
        <xdr:sp macro="" textlink="">
          <xdr:nvSpPr>
            <xdr:cNvPr id="4098" name="CheckBox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367</xdr:row>
          <xdr:rowOff>28575</xdr:rowOff>
        </xdr:from>
        <xdr:to>
          <xdr:col>6</xdr:col>
          <xdr:colOff>419100</xdr:colOff>
          <xdr:row>374</xdr:row>
          <xdr:rowOff>133350</xdr:rowOff>
        </xdr:to>
        <xdr:sp macro="" textlink="">
          <xdr:nvSpPr>
            <xdr:cNvPr id="4099" name="CheckBox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378</xdr:row>
          <xdr:rowOff>57150</xdr:rowOff>
        </xdr:from>
        <xdr:to>
          <xdr:col>6</xdr:col>
          <xdr:colOff>419100</xdr:colOff>
          <xdr:row>385</xdr:row>
          <xdr:rowOff>171450</xdr:rowOff>
        </xdr:to>
        <xdr:sp macro="" textlink="">
          <xdr:nvSpPr>
            <xdr:cNvPr id="4100" name="CheckBox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104775</xdr:colOff>
      <xdr:row>0</xdr:row>
      <xdr:rowOff>95250</xdr:rowOff>
    </xdr:from>
    <xdr:to>
      <xdr:col>14</xdr:col>
      <xdr:colOff>587873</xdr:colOff>
      <xdr:row>1</xdr:row>
      <xdr:rowOff>46264</xdr:rowOff>
    </xdr:to>
    <xdr:grpSp>
      <xdr:nvGrpSpPr>
        <xdr:cNvPr id="31" name="Gruppieren 30">
          <a:extLst>
            <a:ext uri="{FF2B5EF4-FFF2-40B4-BE49-F238E27FC236}">
              <a16:creationId xmlns:a16="http://schemas.microsoft.com/office/drawing/2014/main" id="{1B5CF5B8-CEC4-4675-A318-29E0249DDA86}"/>
            </a:ext>
          </a:extLst>
        </xdr:cNvPr>
        <xdr:cNvGrpSpPr/>
      </xdr:nvGrpSpPr>
      <xdr:grpSpPr>
        <a:xfrm>
          <a:off x="7085239" y="95250"/>
          <a:ext cx="1979884" cy="304800"/>
          <a:chOff x="5957909" y="95250"/>
          <a:chExt cx="1660836" cy="208749"/>
        </a:xfrm>
      </xdr:grpSpPr>
      <xdr:grpSp>
        <xdr:nvGrpSpPr>
          <xdr:cNvPr id="32" name="Group 2">
            <a:extLst>
              <a:ext uri="{FF2B5EF4-FFF2-40B4-BE49-F238E27FC236}">
                <a16:creationId xmlns:a16="http://schemas.microsoft.com/office/drawing/2014/main" id="{8B50C231-712B-D523-6E36-27765278A738}"/>
              </a:ext>
            </a:extLst>
          </xdr:cNvPr>
          <xdr:cNvGrpSpPr>
            <a:grpSpLocks/>
          </xdr:cNvGrpSpPr>
        </xdr:nvGrpSpPr>
        <xdr:grpSpPr bwMode="auto">
          <a:xfrm>
            <a:off x="5957909" y="95250"/>
            <a:ext cx="845706" cy="208749"/>
            <a:chOff x="8791" y="610"/>
            <a:chExt cx="1426" cy="327"/>
          </a:xfrm>
        </xdr:grpSpPr>
        <xdr:sp macro="" textlink="">
          <xdr:nvSpPr>
            <xdr:cNvPr id="53" name="Freeform 4">
              <a:extLst>
                <a:ext uri="{FF2B5EF4-FFF2-40B4-BE49-F238E27FC236}">
                  <a16:creationId xmlns:a16="http://schemas.microsoft.com/office/drawing/2014/main" id="{2F72D10C-3D21-8545-BA73-760D923E56AB}"/>
                </a:ext>
              </a:extLst>
            </xdr:cNvPr>
            <xdr:cNvSpPr>
              <a:spLocks/>
            </xdr:cNvSpPr>
          </xdr:nvSpPr>
          <xdr:spPr bwMode="auto">
            <a:xfrm>
              <a:off x="9304" y="795"/>
              <a:ext cx="64" cy="37"/>
            </a:xfrm>
            <a:custGeom>
              <a:avLst/>
              <a:gdLst>
                <a:gd name="T0" fmla="*/ 9 w 64"/>
                <a:gd name="T1" fmla="*/ 0 h 37"/>
                <a:gd name="T2" fmla="*/ 21 w 64"/>
                <a:gd name="T3" fmla="*/ 0 h 37"/>
                <a:gd name="T4" fmla="*/ 24 w 64"/>
                <a:gd name="T5" fmla="*/ 0 h 37"/>
                <a:gd name="T6" fmla="*/ 64 w 64"/>
                <a:gd name="T7" fmla="*/ 13 h 37"/>
                <a:gd name="T8" fmla="*/ 64 w 64"/>
                <a:gd name="T9" fmla="*/ 16 h 37"/>
                <a:gd name="T10" fmla="*/ 13 w 64"/>
                <a:gd name="T11" fmla="*/ 37 h 37"/>
                <a:gd name="T12" fmla="*/ 0 w 64"/>
                <a:gd name="T13" fmla="*/ 37 h 37"/>
                <a:gd name="T14" fmla="*/ 9 w 64"/>
                <a:gd name="T15" fmla="*/ 0 h 37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w 64"/>
                <a:gd name="T25" fmla="*/ 0 h 37"/>
                <a:gd name="T26" fmla="*/ 64 w 64"/>
                <a:gd name="T27" fmla="*/ 37 h 37"/>
              </a:gdLst>
              <a:ahLst/>
              <a:cxnLst>
                <a:cxn ang="T16">
                  <a:pos x="T0" y="T1"/>
                </a:cxn>
                <a:cxn ang="T17">
                  <a:pos x="T2" y="T3"/>
                </a:cxn>
                <a:cxn ang="T18">
                  <a:pos x="T4" y="T5"/>
                </a:cxn>
                <a:cxn ang="T19">
                  <a:pos x="T6" y="T7"/>
                </a:cxn>
                <a:cxn ang="T20">
                  <a:pos x="T8" y="T9"/>
                </a:cxn>
                <a:cxn ang="T21">
                  <a:pos x="T10" y="T11"/>
                </a:cxn>
                <a:cxn ang="T22">
                  <a:pos x="T12" y="T13"/>
                </a:cxn>
                <a:cxn ang="T23">
                  <a:pos x="T14" y="T15"/>
                </a:cxn>
              </a:cxnLst>
              <a:rect l="T24" t="T25" r="T26" b="T27"/>
              <a:pathLst>
                <a:path w="64" h="37">
                  <a:moveTo>
                    <a:pt x="9" y="0"/>
                  </a:moveTo>
                  <a:lnTo>
                    <a:pt x="21" y="0"/>
                  </a:lnTo>
                  <a:lnTo>
                    <a:pt x="24" y="0"/>
                  </a:lnTo>
                  <a:lnTo>
                    <a:pt x="64" y="13"/>
                  </a:lnTo>
                  <a:lnTo>
                    <a:pt x="64" y="16"/>
                  </a:lnTo>
                  <a:lnTo>
                    <a:pt x="13" y="37"/>
                  </a:lnTo>
                  <a:lnTo>
                    <a:pt x="0" y="37"/>
                  </a:lnTo>
                  <a:lnTo>
                    <a:pt x="9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  <xdr:grpSp>
          <xdr:nvGrpSpPr>
            <xdr:cNvPr id="54" name="Group 5">
              <a:extLst>
                <a:ext uri="{FF2B5EF4-FFF2-40B4-BE49-F238E27FC236}">
                  <a16:creationId xmlns:a16="http://schemas.microsoft.com/office/drawing/2014/main" id="{983F404D-E497-075A-1F78-CEA8BC84CC5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092" y="620"/>
              <a:ext cx="1115" cy="307"/>
              <a:chOff x="9092" y="620"/>
              <a:chExt cx="1115" cy="307"/>
            </a:xfrm>
          </xdr:grpSpPr>
          <xdr:sp macro="" textlink="">
            <xdr:nvSpPr>
              <xdr:cNvPr id="57" name="Rectangle 6">
                <a:extLst>
                  <a:ext uri="{FF2B5EF4-FFF2-40B4-BE49-F238E27FC236}">
                    <a16:creationId xmlns:a16="http://schemas.microsoft.com/office/drawing/2014/main" id="{A565BDEF-F9E8-9C85-5396-DDA7A054674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126" y="620"/>
                <a:ext cx="81" cy="307"/>
              </a:xfrm>
              <a:prstGeom prst="rect">
                <a:avLst/>
              </a:prstGeom>
              <a:solidFill>
                <a:srgbClr val="D30026"/>
              </a:solidFill>
              <a:ln w="9525">
                <a:noFill/>
                <a:miter lim="800000"/>
                <a:headEnd/>
                <a:tailEnd/>
              </a:ln>
            </xdr:spPr>
          </xdr:sp>
          <xdr:sp macro="" textlink="">
            <xdr:nvSpPr>
              <xdr:cNvPr id="58" name="Freeform 7">
                <a:extLst>
                  <a:ext uri="{FF2B5EF4-FFF2-40B4-BE49-F238E27FC236}">
                    <a16:creationId xmlns:a16="http://schemas.microsoft.com/office/drawing/2014/main" id="{3968E903-198E-6028-1800-72C44FDE2FA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112" y="723"/>
                <a:ext cx="14" cy="204"/>
              </a:xfrm>
              <a:custGeom>
                <a:avLst/>
                <a:gdLst>
                  <a:gd name="T0" fmla="*/ 14 w 14"/>
                  <a:gd name="T1" fmla="*/ 204 h 204"/>
                  <a:gd name="T2" fmla="*/ 14 w 14"/>
                  <a:gd name="T3" fmla="*/ 204 h 204"/>
                  <a:gd name="T4" fmla="*/ 0 w 14"/>
                  <a:gd name="T5" fmla="*/ 204 h 204"/>
                  <a:gd name="T6" fmla="*/ 0 w 14"/>
                  <a:gd name="T7" fmla="*/ 42 h 204"/>
                  <a:gd name="T8" fmla="*/ 13 w 14"/>
                  <a:gd name="T9" fmla="*/ 8 h 204"/>
                  <a:gd name="T10" fmla="*/ 14 w 14"/>
                  <a:gd name="T11" fmla="*/ 0 h 204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14"/>
                  <a:gd name="T19" fmla="*/ 0 h 204"/>
                  <a:gd name="T20" fmla="*/ 14 w 14"/>
                  <a:gd name="T21" fmla="*/ 204 h 204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14" h="204">
                    <a:moveTo>
                      <a:pt x="14" y="204"/>
                    </a:moveTo>
                    <a:lnTo>
                      <a:pt x="14" y="204"/>
                    </a:lnTo>
                    <a:lnTo>
                      <a:pt x="0" y="204"/>
                    </a:lnTo>
                    <a:lnTo>
                      <a:pt x="0" y="42"/>
                    </a:lnTo>
                    <a:lnTo>
                      <a:pt x="13" y="8"/>
                    </a:lnTo>
                    <a:lnTo>
                      <a:pt x="1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59" name="Freeform 8">
                <a:extLst>
                  <a:ext uri="{FF2B5EF4-FFF2-40B4-BE49-F238E27FC236}">
                    <a16:creationId xmlns:a16="http://schemas.microsoft.com/office/drawing/2014/main" id="{57D8980D-92E5-CD17-3697-08200C1907C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815" y="620"/>
                <a:ext cx="311" cy="266"/>
              </a:xfrm>
              <a:custGeom>
                <a:avLst/>
                <a:gdLst>
                  <a:gd name="T0" fmla="*/ 311 w 311"/>
                  <a:gd name="T1" fmla="*/ 103 h 266"/>
                  <a:gd name="T2" fmla="*/ 272 w 311"/>
                  <a:gd name="T3" fmla="*/ 52 h 266"/>
                  <a:gd name="T4" fmla="*/ 208 w 311"/>
                  <a:gd name="T5" fmla="*/ 41 h 266"/>
                  <a:gd name="T6" fmla="*/ 198 w 311"/>
                  <a:gd name="T7" fmla="*/ 41 h 266"/>
                  <a:gd name="T8" fmla="*/ 59 w 311"/>
                  <a:gd name="T9" fmla="*/ 41 h 266"/>
                  <a:gd name="T10" fmla="*/ 0 w 311"/>
                  <a:gd name="T11" fmla="*/ 266 h 266"/>
                  <a:gd name="T12" fmla="*/ 0 w 311"/>
                  <a:gd name="T13" fmla="*/ 0 h 266"/>
                  <a:gd name="T14" fmla="*/ 311 w 311"/>
                  <a:gd name="T15" fmla="*/ 0 h 266"/>
                  <a:gd name="T16" fmla="*/ 311 w 311"/>
                  <a:gd name="T17" fmla="*/ 0 h 26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311"/>
                  <a:gd name="T28" fmla="*/ 0 h 266"/>
                  <a:gd name="T29" fmla="*/ 311 w 311"/>
                  <a:gd name="T30" fmla="*/ 266 h 266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311" h="266">
                    <a:moveTo>
                      <a:pt x="311" y="103"/>
                    </a:moveTo>
                    <a:lnTo>
                      <a:pt x="272" y="52"/>
                    </a:lnTo>
                    <a:lnTo>
                      <a:pt x="208" y="41"/>
                    </a:lnTo>
                    <a:lnTo>
                      <a:pt x="198" y="41"/>
                    </a:lnTo>
                    <a:lnTo>
                      <a:pt x="59" y="41"/>
                    </a:lnTo>
                    <a:lnTo>
                      <a:pt x="0" y="266"/>
                    </a:lnTo>
                    <a:lnTo>
                      <a:pt x="0" y="0"/>
                    </a:lnTo>
                    <a:lnTo>
                      <a:pt x="311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60" name="Freeform 9">
                <a:extLst>
                  <a:ext uri="{FF2B5EF4-FFF2-40B4-BE49-F238E27FC236}">
                    <a16:creationId xmlns:a16="http://schemas.microsoft.com/office/drawing/2014/main" id="{C8F11E66-DD47-5782-2BDC-77E800A3AE4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815" y="814"/>
                <a:ext cx="297" cy="113"/>
              </a:xfrm>
              <a:custGeom>
                <a:avLst/>
                <a:gdLst>
                  <a:gd name="T0" fmla="*/ 297 w 297"/>
                  <a:gd name="T1" fmla="*/ 113 h 113"/>
                  <a:gd name="T2" fmla="*/ 297 w 297"/>
                  <a:gd name="T3" fmla="*/ 113 h 113"/>
                  <a:gd name="T4" fmla="*/ 0 w 297"/>
                  <a:gd name="T5" fmla="*/ 113 h 113"/>
                  <a:gd name="T6" fmla="*/ 0 w 297"/>
                  <a:gd name="T7" fmla="*/ 72 h 113"/>
                  <a:gd name="T8" fmla="*/ 112 w 297"/>
                  <a:gd name="T9" fmla="*/ 72 h 113"/>
                  <a:gd name="T10" fmla="*/ 131 w 297"/>
                  <a:gd name="T11" fmla="*/ 0 h 113"/>
                  <a:gd name="T12" fmla="*/ 133 w 297"/>
                  <a:gd name="T13" fmla="*/ 0 h 113"/>
                  <a:gd name="T14" fmla="*/ 164 w 297"/>
                  <a:gd name="T15" fmla="*/ 72 h 113"/>
                  <a:gd name="T16" fmla="*/ 297 w 297"/>
                  <a:gd name="T17" fmla="*/ 72 h 11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297"/>
                  <a:gd name="T28" fmla="*/ 0 h 113"/>
                  <a:gd name="T29" fmla="*/ 297 w 297"/>
                  <a:gd name="T30" fmla="*/ 113 h 11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297" h="113">
                    <a:moveTo>
                      <a:pt x="297" y="113"/>
                    </a:moveTo>
                    <a:lnTo>
                      <a:pt x="297" y="113"/>
                    </a:lnTo>
                    <a:lnTo>
                      <a:pt x="0" y="113"/>
                    </a:lnTo>
                    <a:lnTo>
                      <a:pt x="0" y="72"/>
                    </a:lnTo>
                    <a:lnTo>
                      <a:pt x="112" y="72"/>
                    </a:lnTo>
                    <a:lnTo>
                      <a:pt x="131" y="0"/>
                    </a:lnTo>
                    <a:lnTo>
                      <a:pt x="133" y="0"/>
                    </a:lnTo>
                    <a:lnTo>
                      <a:pt x="164" y="72"/>
                    </a:lnTo>
                    <a:lnTo>
                      <a:pt x="297" y="72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61" name="Freeform 10">
                <a:extLst>
                  <a:ext uri="{FF2B5EF4-FFF2-40B4-BE49-F238E27FC236}">
                    <a16:creationId xmlns:a16="http://schemas.microsoft.com/office/drawing/2014/main" id="{2FBFE349-0C3A-798E-26C5-5142FFB84A0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047" y="765"/>
                <a:ext cx="65" cy="121"/>
              </a:xfrm>
              <a:custGeom>
                <a:avLst/>
                <a:gdLst>
                  <a:gd name="T0" fmla="*/ 65 w 65"/>
                  <a:gd name="T1" fmla="*/ 121 h 121"/>
                  <a:gd name="T2" fmla="*/ 62 w 65"/>
                  <a:gd name="T3" fmla="*/ 117 h 121"/>
                  <a:gd name="T4" fmla="*/ 59 w 65"/>
                  <a:gd name="T5" fmla="*/ 112 h 121"/>
                  <a:gd name="T6" fmla="*/ 56 w 65"/>
                  <a:gd name="T7" fmla="*/ 107 h 121"/>
                  <a:gd name="T8" fmla="*/ 52 w 65"/>
                  <a:gd name="T9" fmla="*/ 102 h 121"/>
                  <a:gd name="T10" fmla="*/ 48 w 65"/>
                  <a:gd name="T11" fmla="*/ 96 h 121"/>
                  <a:gd name="T12" fmla="*/ 44 w 65"/>
                  <a:gd name="T13" fmla="*/ 90 h 121"/>
                  <a:gd name="T14" fmla="*/ 40 w 65"/>
                  <a:gd name="T15" fmla="*/ 84 h 121"/>
                  <a:gd name="T16" fmla="*/ 35 w 65"/>
                  <a:gd name="T17" fmla="*/ 77 h 121"/>
                  <a:gd name="T18" fmla="*/ 30 w 65"/>
                  <a:gd name="T19" fmla="*/ 69 h 121"/>
                  <a:gd name="T20" fmla="*/ 7 w 65"/>
                  <a:gd name="T21" fmla="*/ 39 h 121"/>
                  <a:gd name="T22" fmla="*/ 6 w 65"/>
                  <a:gd name="T23" fmla="*/ 39 h 121"/>
                  <a:gd name="T24" fmla="*/ 1 w 65"/>
                  <a:gd name="T25" fmla="*/ 35 h 121"/>
                  <a:gd name="T26" fmla="*/ 0 w 65"/>
                  <a:gd name="T27" fmla="*/ 35 h 121"/>
                  <a:gd name="T28" fmla="*/ 0 w 65"/>
                  <a:gd name="T29" fmla="*/ 35 h 121"/>
                  <a:gd name="T30" fmla="*/ 0 w 65"/>
                  <a:gd name="T31" fmla="*/ 34 h 121"/>
                  <a:gd name="T32" fmla="*/ 0 w 65"/>
                  <a:gd name="T33" fmla="*/ 33 h 121"/>
                  <a:gd name="T34" fmla="*/ 0 w 65"/>
                  <a:gd name="T35" fmla="*/ 33 h 121"/>
                  <a:gd name="T36" fmla="*/ 1 w 65"/>
                  <a:gd name="T37" fmla="*/ 32 h 121"/>
                  <a:gd name="T38" fmla="*/ 2 w 65"/>
                  <a:gd name="T39" fmla="*/ 32 h 121"/>
                  <a:gd name="T40" fmla="*/ 3 w 65"/>
                  <a:gd name="T41" fmla="*/ 32 h 121"/>
                  <a:gd name="T42" fmla="*/ 3 w 65"/>
                  <a:gd name="T43" fmla="*/ 32 h 121"/>
                  <a:gd name="T44" fmla="*/ 4 w 65"/>
                  <a:gd name="T45" fmla="*/ 32 h 121"/>
                  <a:gd name="T46" fmla="*/ 5 w 65"/>
                  <a:gd name="T47" fmla="*/ 31 h 121"/>
                  <a:gd name="T48" fmla="*/ 6 w 65"/>
                  <a:gd name="T49" fmla="*/ 31 h 121"/>
                  <a:gd name="T50" fmla="*/ 7 w 65"/>
                  <a:gd name="T51" fmla="*/ 31 h 121"/>
                  <a:gd name="T52" fmla="*/ 8 w 65"/>
                  <a:gd name="T53" fmla="*/ 31 h 121"/>
                  <a:gd name="T54" fmla="*/ 8 w 65"/>
                  <a:gd name="T55" fmla="*/ 31 h 121"/>
                  <a:gd name="T56" fmla="*/ 9 w 65"/>
                  <a:gd name="T57" fmla="*/ 30 h 121"/>
                  <a:gd name="T58" fmla="*/ 10 w 65"/>
                  <a:gd name="T59" fmla="*/ 30 h 121"/>
                  <a:gd name="T60" fmla="*/ 11 w 65"/>
                  <a:gd name="T61" fmla="*/ 30 h 121"/>
                  <a:gd name="T62" fmla="*/ 12 w 65"/>
                  <a:gd name="T63" fmla="*/ 30 h 121"/>
                  <a:gd name="T64" fmla="*/ 12 w 65"/>
                  <a:gd name="T65" fmla="*/ 30 h 121"/>
                  <a:gd name="T66" fmla="*/ 13 w 65"/>
                  <a:gd name="T67" fmla="*/ 29 h 121"/>
                  <a:gd name="T68" fmla="*/ 14 w 65"/>
                  <a:gd name="T69" fmla="*/ 29 h 121"/>
                  <a:gd name="T70" fmla="*/ 15 w 65"/>
                  <a:gd name="T71" fmla="*/ 29 h 121"/>
                  <a:gd name="T72" fmla="*/ 15 w 65"/>
                  <a:gd name="T73" fmla="*/ 29 h 121"/>
                  <a:gd name="T74" fmla="*/ 19 w 65"/>
                  <a:gd name="T75" fmla="*/ 28 h 121"/>
                  <a:gd name="T76" fmla="*/ 25 w 65"/>
                  <a:gd name="T77" fmla="*/ 26 h 121"/>
                  <a:gd name="T78" fmla="*/ 65 w 65"/>
                  <a:gd name="T79" fmla="*/ 0 h 121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w 65"/>
                  <a:gd name="T121" fmla="*/ 0 h 121"/>
                  <a:gd name="T122" fmla="*/ 65 w 65"/>
                  <a:gd name="T123" fmla="*/ 121 h 121"/>
                </a:gdLst>
                <a:ahLst/>
                <a:cxnLst>
                  <a:cxn ang="T80">
                    <a:pos x="T0" y="T1"/>
                  </a:cxn>
                  <a:cxn ang="T81">
                    <a:pos x="T2" y="T3"/>
                  </a:cxn>
                  <a:cxn ang="T82">
                    <a:pos x="T4" y="T5"/>
                  </a:cxn>
                  <a:cxn ang="T83">
                    <a:pos x="T6" y="T7"/>
                  </a:cxn>
                  <a:cxn ang="T84">
                    <a:pos x="T8" y="T9"/>
                  </a:cxn>
                  <a:cxn ang="T85">
                    <a:pos x="T10" y="T11"/>
                  </a:cxn>
                  <a:cxn ang="T86">
                    <a:pos x="T12" y="T13"/>
                  </a:cxn>
                  <a:cxn ang="T87">
                    <a:pos x="T14" y="T15"/>
                  </a:cxn>
                  <a:cxn ang="T88">
                    <a:pos x="T16" y="T17"/>
                  </a:cxn>
                  <a:cxn ang="T89">
                    <a:pos x="T18" y="T19"/>
                  </a:cxn>
                  <a:cxn ang="T90">
                    <a:pos x="T20" y="T21"/>
                  </a:cxn>
                  <a:cxn ang="T91">
                    <a:pos x="T22" y="T23"/>
                  </a:cxn>
                  <a:cxn ang="T92">
                    <a:pos x="T24" y="T25"/>
                  </a:cxn>
                  <a:cxn ang="T93">
                    <a:pos x="T26" y="T27"/>
                  </a:cxn>
                  <a:cxn ang="T94">
                    <a:pos x="T28" y="T29"/>
                  </a:cxn>
                  <a:cxn ang="T95">
                    <a:pos x="T30" y="T31"/>
                  </a:cxn>
                  <a:cxn ang="T96">
                    <a:pos x="T32" y="T33"/>
                  </a:cxn>
                  <a:cxn ang="T97">
                    <a:pos x="T34" y="T35"/>
                  </a:cxn>
                  <a:cxn ang="T98">
                    <a:pos x="T36" y="T37"/>
                  </a:cxn>
                  <a:cxn ang="T99">
                    <a:pos x="T38" y="T39"/>
                  </a:cxn>
                  <a:cxn ang="T100">
                    <a:pos x="T40" y="T41"/>
                  </a:cxn>
                  <a:cxn ang="T101">
                    <a:pos x="T42" y="T43"/>
                  </a:cxn>
                  <a:cxn ang="T102">
                    <a:pos x="T44" y="T45"/>
                  </a:cxn>
                  <a:cxn ang="T103">
                    <a:pos x="T46" y="T47"/>
                  </a:cxn>
                  <a:cxn ang="T104">
                    <a:pos x="T48" y="T49"/>
                  </a:cxn>
                  <a:cxn ang="T105">
                    <a:pos x="T50" y="T51"/>
                  </a:cxn>
                  <a:cxn ang="T106">
                    <a:pos x="T52" y="T53"/>
                  </a:cxn>
                  <a:cxn ang="T107">
                    <a:pos x="T54" y="T55"/>
                  </a:cxn>
                  <a:cxn ang="T108">
                    <a:pos x="T56" y="T57"/>
                  </a:cxn>
                  <a:cxn ang="T109">
                    <a:pos x="T58" y="T59"/>
                  </a:cxn>
                  <a:cxn ang="T110">
                    <a:pos x="T60" y="T61"/>
                  </a:cxn>
                  <a:cxn ang="T111">
                    <a:pos x="T62" y="T63"/>
                  </a:cxn>
                  <a:cxn ang="T112">
                    <a:pos x="T64" y="T65"/>
                  </a:cxn>
                  <a:cxn ang="T113">
                    <a:pos x="T66" y="T67"/>
                  </a:cxn>
                  <a:cxn ang="T114">
                    <a:pos x="T68" y="T69"/>
                  </a:cxn>
                  <a:cxn ang="T115">
                    <a:pos x="T70" y="T71"/>
                  </a:cxn>
                  <a:cxn ang="T116">
                    <a:pos x="T72" y="T73"/>
                  </a:cxn>
                  <a:cxn ang="T117">
                    <a:pos x="T74" y="T75"/>
                  </a:cxn>
                  <a:cxn ang="T118">
                    <a:pos x="T76" y="T77"/>
                  </a:cxn>
                  <a:cxn ang="T119">
                    <a:pos x="T78" y="T79"/>
                  </a:cxn>
                </a:cxnLst>
                <a:rect l="T120" t="T121" r="T122" b="T123"/>
                <a:pathLst>
                  <a:path w="65" h="121">
                    <a:moveTo>
                      <a:pt x="65" y="121"/>
                    </a:moveTo>
                    <a:lnTo>
                      <a:pt x="62" y="117"/>
                    </a:lnTo>
                    <a:lnTo>
                      <a:pt x="59" y="112"/>
                    </a:lnTo>
                    <a:lnTo>
                      <a:pt x="56" y="107"/>
                    </a:lnTo>
                    <a:lnTo>
                      <a:pt x="52" y="102"/>
                    </a:lnTo>
                    <a:lnTo>
                      <a:pt x="48" y="96"/>
                    </a:lnTo>
                    <a:lnTo>
                      <a:pt x="44" y="90"/>
                    </a:lnTo>
                    <a:lnTo>
                      <a:pt x="40" y="84"/>
                    </a:lnTo>
                    <a:lnTo>
                      <a:pt x="35" y="77"/>
                    </a:lnTo>
                    <a:lnTo>
                      <a:pt x="30" y="69"/>
                    </a:lnTo>
                    <a:lnTo>
                      <a:pt x="7" y="39"/>
                    </a:lnTo>
                    <a:lnTo>
                      <a:pt x="6" y="39"/>
                    </a:lnTo>
                    <a:lnTo>
                      <a:pt x="1" y="35"/>
                    </a:lnTo>
                    <a:lnTo>
                      <a:pt x="0" y="35"/>
                    </a:lnTo>
                    <a:lnTo>
                      <a:pt x="0" y="34"/>
                    </a:lnTo>
                    <a:lnTo>
                      <a:pt x="0" y="33"/>
                    </a:lnTo>
                    <a:lnTo>
                      <a:pt x="1" y="32"/>
                    </a:lnTo>
                    <a:lnTo>
                      <a:pt x="2" y="32"/>
                    </a:lnTo>
                    <a:lnTo>
                      <a:pt x="3" y="32"/>
                    </a:lnTo>
                    <a:lnTo>
                      <a:pt x="4" y="32"/>
                    </a:lnTo>
                    <a:lnTo>
                      <a:pt x="5" y="31"/>
                    </a:lnTo>
                    <a:lnTo>
                      <a:pt x="6" y="31"/>
                    </a:lnTo>
                    <a:lnTo>
                      <a:pt x="7" y="31"/>
                    </a:lnTo>
                    <a:lnTo>
                      <a:pt x="8" y="31"/>
                    </a:lnTo>
                    <a:lnTo>
                      <a:pt x="9" y="30"/>
                    </a:lnTo>
                    <a:lnTo>
                      <a:pt x="10" y="30"/>
                    </a:lnTo>
                    <a:lnTo>
                      <a:pt x="11" y="30"/>
                    </a:lnTo>
                    <a:lnTo>
                      <a:pt x="12" y="30"/>
                    </a:lnTo>
                    <a:lnTo>
                      <a:pt x="13" y="29"/>
                    </a:lnTo>
                    <a:lnTo>
                      <a:pt x="14" y="29"/>
                    </a:lnTo>
                    <a:lnTo>
                      <a:pt x="15" y="29"/>
                    </a:lnTo>
                    <a:lnTo>
                      <a:pt x="19" y="28"/>
                    </a:lnTo>
                    <a:lnTo>
                      <a:pt x="25" y="26"/>
                    </a:lnTo>
                    <a:lnTo>
                      <a:pt x="65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62" name="Freeform 11">
                <a:extLst>
                  <a:ext uri="{FF2B5EF4-FFF2-40B4-BE49-F238E27FC236}">
                    <a16:creationId xmlns:a16="http://schemas.microsoft.com/office/drawing/2014/main" id="{435EF818-1832-419C-685F-ECCC0A0E5BE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798" y="620"/>
                <a:ext cx="17" cy="307"/>
              </a:xfrm>
              <a:custGeom>
                <a:avLst/>
                <a:gdLst>
                  <a:gd name="T0" fmla="*/ 17 w 17"/>
                  <a:gd name="T1" fmla="*/ 307 h 307"/>
                  <a:gd name="T2" fmla="*/ 0 w 17"/>
                  <a:gd name="T3" fmla="*/ 307 h 307"/>
                  <a:gd name="T4" fmla="*/ 0 w 17"/>
                  <a:gd name="T5" fmla="*/ 0 h 307"/>
                  <a:gd name="T6" fmla="*/ 17 w 17"/>
                  <a:gd name="T7" fmla="*/ 0 h 307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17"/>
                  <a:gd name="T13" fmla="*/ 0 h 307"/>
                  <a:gd name="T14" fmla="*/ 17 w 17"/>
                  <a:gd name="T15" fmla="*/ 307 h 307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17" h="307">
                    <a:moveTo>
                      <a:pt x="17" y="307"/>
                    </a:moveTo>
                    <a:lnTo>
                      <a:pt x="0" y="307"/>
                    </a:lnTo>
                    <a:lnTo>
                      <a:pt x="0" y="0"/>
                    </a:lnTo>
                    <a:lnTo>
                      <a:pt x="17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63" name="Freeform 12">
                <a:extLst>
                  <a:ext uri="{FF2B5EF4-FFF2-40B4-BE49-F238E27FC236}">
                    <a16:creationId xmlns:a16="http://schemas.microsoft.com/office/drawing/2014/main" id="{08372545-A34F-A2FC-DA9E-EBD0E5AA51A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49" y="858"/>
                <a:ext cx="349" cy="69"/>
              </a:xfrm>
              <a:custGeom>
                <a:avLst/>
                <a:gdLst>
                  <a:gd name="T0" fmla="*/ 349 w 349"/>
                  <a:gd name="T1" fmla="*/ 69 h 69"/>
                  <a:gd name="T2" fmla="*/ 349 w 349"/>
                  <a:gd name="T3" fmla="*/ 69 h 69"/>
                  <a:gd name="T4" fmla="*/ 0 w 349"/>
                  <a:gd name="T5" fmla="*/ 69 h 69"/>
                  <a:gd name="T6" fmla="*/ 0 w 349"/>
                  <a:gd name="T7" fmla="*/ 28 h 69"/>
                  <a:gd name="T8" fmla="*/ 121 w 349"/>
                  <a:gd name="T9" fmla="*/ 28 h 69"/>
                  <a:gd name="T10" fmla="*/ 138 w 349"/>
                  <a:gd name="T11" fmla="*/ 0 h 69"/>
                  <a:gd name="T12" fmla="*/ 224 w 349"/>
                  <a:gd name="T13" fmla="*/ 0 h 69"/>
                  <a:gd name="T14" fmla="*/ 228 w 349"/>
                  <a:gd name="T15" fmla="*/ 28 h 69"/>
                  <a:gd name="T16" fmla="*/ 349 w 349"/>
                  <a:gd name="T17" fmla="*/ 28 h 69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349"/>
                  <a:gd name="T28" fmla="*/ 0 h 69"/>
                  <a:gd name="T29" fmla="*/ 349 w 349"/>
                  <a:gd name="T30" fmla="*/ 69 h 69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349" h="69">
                    <a:moveTo>
                      <a:pt x="349" y="69"/>
                    </a:moveTo>
                    <a:lnTo>
                      <a:pt x="349" y="69"/>
                    </a:lnTo>
                    <a:lnTo>
                      <a:pt x="0" y="69"/>
                    </a:lnTo>
                    <a:lnTo>
                      <a:pt x="0" y="28"/>
                    </a:lnTo>
                    <a:lnTo>
                      <a:pt x="121" y="28"/>
                    </a:lnTo>
                    <a:lnTo>
                      <a:pt x="138" y="0"/>
                    </a:lnTo>
                    <a:lnTo>
                      <a:pt x="224" y="0"/>
                    </a:lnTo>
                    <a:lnTo>
                      <a:pt x="228" y="28"/>
                    </a:lnTo>
                    <a:lnTo>
                      <a:pt x="349" y="28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096" name="Freeform 13">
                <a:extLst>
                  <a:ext uri="{FF2B5EF4-FFF2-40B4-BE49-F238E27FC236}">
                    <a16:creationId xmlns:a16="http://schemas.microsoft.com/office/drawing/2014/main" id="{5886A93F-FB66-B054-6AB7-CB1B7B579BE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85" y="620"/>
                <a:ext cx="313" cy="266"/>
              </a:xfrm>
              <a:custGeom>
                <a:avLst/>
                <a:gdLst>
                  <a:gd name="T0" fmla="*/ 313 w 313"/>
                  <a:gd name="T1" fmla="*/ 266 h 266"/>
                  <a:gd name="T2" fmla="*/ 260 w 313"/>
                  <a:gd name="T3" fmla="*/ 41 h 266"/>
                  <a:gd name="T4" fmla="*/ 133 w 313"/>
                  <a:gd name="T5" fmla="*/ 41 h 266"/>
                  <a:gd name="T6" fmla="*/ 0 w 313"/>
                  <a:gd name="T7" fmla="*/ 218 h 266"/>
                  <a:gd name="T8" fmla="*/ 0 w 313"/>
                  <a:gd name="T9" fmla="*/ 0 h 266"/>
                  <a:gd name="T10" fmla="*/ 133 w 313"/>
                  <a:gd name="T11" fmla="*/ 0 h 266"/>
                  <a:gd name="T12" fmla="*/ 260 w 313"/>
                  <a:gd name="T13" fmla="*/ 0 h 266"/>
                  <a:gd name="T14" fmla="*/ 313 w 313"/>
                  <a:gd name="T15" fmla="*/ 0 h 26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313"/>
                  <a:gd name="T25" fmla="*/ 0 h 266"/>
                  <a:gd name="T26" fmla="*/ 313 w 313"/>
                  <a:gd name="T27" fmla="*/ 266 h 266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313" h="266">
                    <a:moveTo>
                      <a:pt x="313" y="266"/>
                    </a:moveTo>
                    <a:lnTo>
                      <a:pt x="260" y="41"/>
                    </a:lnTo>
                    <a:lnTo>
                      <a:pt x="133" y="41"/>
                    </a:lnTo>
                    <a:lnTo>
                      <a:pt x="0" y="218"/>
                    </a:lnTo>
                    <a:lnTo>
                      <a:pt x="0" y="0"/>
                    </a:lnTo>
                    <a:lnTo>
                      <a:pt x="133" y="0"/>
                    </a:lnTo>
                    <a:lnTo>
                      <a:pt x="260" y="0"/>
                    </a:lnTo>
                    <a:lnTo>
                      <a:pt x="313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1" name="Freeform 14">
                <a:extLst>
                  <a:ext uri="{FF2B5EF4-FFF2-40B4-BE49-F238E27FC236}">
                    <a16:creationId xmlns:a16="http://schemas.microsoft.com/office/drawing/2014/main" id="{F4309D0C-A807-626B-B2BF-0FA892E961D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73" y="709"/>
                <a:ext cx="12" cy="145"/>
              </a:xfrm>
              <a:custGeom>
                <a:avLst/>
                <a:gdLst>
                  <a:gd name="T0" fmla="*/ 12 w 12"/>
                  <a:gd name="T1" fmla="*/ 129 h 145"/>
                  <a:gd name="T2" fmla="*/ 11 w 12"/>
                  <a:gd name="T3" fmla="*/ 130 h 145"/>
                  <a:gd name="T4" fmla="*/ 10 w 12"/>
                  <a:gd name="T5" fmla="*/ 132 h 145"/>
                  <a:gd name="T6" fmla="*/ 9 w 12"/>
                  <a:gd name="T7" fmla="*/ 133 h 145"/>
                  <a:gd name="T8" fmla="*/ 8 w 12"/>
                  <a:gd name="T9" fmla="*/ 134 h 145"/>
                  <a:gd name="T10" fmla="*/ 7 w 12"/>
                  <a:gd name="T11" fmla="*/ 136 h 145"/>
                  <a:gd name="T12" fmla="*/ 5 w 12"/>
                  <a:gd name="T13" fmla="*/ 138 h 145"/>
                  <a:gd name="T14" fmla="*/ 4 w 12"/>
                  <a:gd name="T15" fmla="*/ 140 h 145"/>
                  <a:gd name="T16" fmla="*/ 2 w 12"/>
                  <a:gd name="T17" fmla="*/ 143 h 145"/>
                  <a:gd name="T18" fmla="*/ 0 w 12"/>
                  <a:gd name="T19" fmla="*/ 145 h 145"/>
                  <a:gd name="T20" fmla="*/ 0 w 12"/>
                  <a:gd name="T21" fmla="*/ 34 h 145"/>
                  <a:gd name="T22" fmla="*/ 11 w 12"/>
                  <a:gd name="T23" fmla="*/ 7 h 145"/>
                  <a:gd name="T24" fmla="*/ 12 w 12"/>
                  <a:gd name="T25" fmla="*/ 0 h 145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2"/>
                  <a:gd name="T40" fmla="*/ 0 h 145"/>
                  <a:gd name="T41" fmla="*/ 12 w 12"/>
                  <a:gd name="T42" fmla="*/ 145 h 145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2" h="145">
                    <a:moveTo>
                      <a:pt x="12" y="129"/>
                    </a:moveTo>
                    <a:lnTo>
                      <a:pt x="11" y="130"/>
                    </a:lnTo>
                    <a:lnTo>
                      <a:pt x="10" y="132"/>
                    </a:lnTo>
                    <a:lnTo>
                      <a:pt x="9" y="133"/>
                    </a:lnTo>
                    <a:lnTo>
                      <a:pt x="8" y="134"/>
                    </a:lnTo>
                    <a:lnTo>
                      <a:pt x="7" y="136"/>
                    </a:lnTo>
                    <a:lnTo>
                      <a:pt x="5" y="138"/>
                    </a:lnTo>
                    <a:lnTo>
                      <a:pt x="4" y="140"/>
                    </a:lnTo>
                    <a:lnTo>
                      <a:pt x="2" y="143"/>
                    </a:lnTo>
                    <a:lnTo>
                      <a:pt x="0" y="145"/>
                    </a:lnTo>
                    <a:lnTo>
                      <a:pt x="0" y="34"/>
                    </a:lnTo>
                    <a:lnTo>
                      <a:pt x="11" y="7"/>
                    </a:lnTo>
                    <a:lnTo>
                      <a:pt x="12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2" name="Freeform 15">
                <a:extLst>
                  <a:ext uri="{FF2B5EF4-FFF2-40B4-BE49-F238E27FC236}">
                    <a16:creationId xmlns:a16="http://schemas.microsoft.com/office/drawing/2014/main" id="{CC39525D-24A9-BF93-A944-F2611DB02F5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" y="620"/>
                <a:ext cx="302" cy="266"/>
              </a:xfrm>
              <a:custGeom>
                <a:avLst/>
                <a:gdLst>
                  <a:gd name="T0" fmla="*/ 302 w 302"/>
                  <a:gd name="T1" fmla="*/ 89 h 266"/>
                  <a:gd name="T2" fmla="*/ 253 w 302"/>
                  <a:gd name="T3" fmla="*/ 46 h 266"/>
                  <a:gd name="T4" fmla="*/ 193 w 302"/>
                  <a:gd name="T5" fmla="*/ 41 h 266"/>
                  <a:gd name="T6" fmla="*/ 59 w 302"/>
                  <a:gd name="T7" fmla="*/ 41 h 266"/>
                  <a:gd name="T8" fmla="*/ 0 w 302"/>
                  <a:gd name="T9" fmla="*/ 266 h 266"/>
                  <a:gd name="T10" fmla="*/ 0 w 302"/>
                  <a:gd name="T11" fmla="*/ 0 h 266"/>
                  <a:gd name="T12" fmla="*/ 301 w 302"/>
                  <a:gd name="T13" fmla="*/ 0 h 266"/>
                  <a:gd name="T14" fmla="*/ 302 w 302"/>
                  <a:gd name="T15" fmla="*/ 0 h 26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302"/>
                  <a:gd name="T25" fmla="*/ 0 h 266"/>
                  <a:gd name="T26" fmla="*/ 302 w 302"/>
                  <a:gd name="T27" fmla="*/ 266 h 266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302" h="266">
                    <a:moveTo>
                      <a:pt x="302" y="89"/>
                    </a:moveTo>
                    <a:lnTo>
                      <a:pt x="253" y="46"/>
                    </a:lnTo>
                    <a:lnTo>
                      <a:pt x="193" y="41"/>
                    </a:lnTo>
                    <a:lnTo>
                      <a:pt x="59" y="41"/>
                    </a:lnTo>
                    <a:lnTo>
                      <a:pt x="0" y="266"/>
                    </a:lnTo>
                    <a:lnTo>
                      <a:pt x="0" y="0"/>
                    </a:lnTo>
                    <a:lnTo>
                      <a:pt x="301" y="0"/>
                    </a:lnTo>
                    <a:lnTo>
                      <a:pt x="302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3" name="Freeform 16">
                <a:extLst>
                  <a:ext uri="{FF2B5EF4-FFF2-40B4-BE49-F238E27FC236}">
                    <a16:creationId xmlns:a16="http://schemas.microsoft.com/office/drawing/2014/main" id="{F64A5A74-BA03-6A2C-6868-F3B2CC8E073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49" y="812"/>
                <a:ext cx="24" cy="74"/>
              </a:xfrm>
              <a:custGeom>
                <a:avLst/>
                <a:gdLst>
                  <a:gd name="T0" fmla="*/ 24 w 24"/>
                  <a:gd name="T1" fmla="*/ 42 h 74"/>
                  <a:gd name="T2" fmla="*/ 24 w 24"/>
                  <a:gd name="T3" fmla="*/ 43 h 74"/>
                  <a:gd name="T4" fmla="*/ 23 w 24"/>
                  <a:gd name="T5" fmla="*/ 43 h 74"/>
                  <a:gd name="T6" fmla="*/ 22 w 24"/>
                  <a:gd name="T7" fmla="*/ 44 h 74"/>
                  <a:gd name="T8" fmla="*/ 20 w 24"/>
                  <a:gd name="T9" fmla="*/ 47 h 74"/>
                  <a:gd name="T10" fmla="*/ 17 w 24"/>
                  <a:gd name="T11" fmla="*/ 51 h 74"/>
                  <a:gd name="T12" fmla="*/ 13 w 24"/>
                  <a:gd name="T13" fmla="*/ 56 h 74"/>
                  <a:gd name="T14" fmla="*/ 9 w 24"/>
                  <a:gd name="T15" fmla="*/ 62 h 74"/>
                  <a:gd name="T16" fmla="*/ 4 w 24"/>
                  <a:gd name="T17" fmla="*/ 68 h 74"/>
                  <a:gd name="T18" fmla="*/ 0 w 24"/>
                  <a:gd name="T19" fmla="*/ 74 h 74"/>
                  <a:gd name="T20" fmla="*/ 0 w 24"/>
                  <a:gd name="T21" fmla="*/ 45 h 74"/>
                  <a:gd name="T22" fmla="*/ 4 w 24"/>
                  <a:gd name="T23" fmla="*/ 41 h 74"/>
                  <a:gd name="T24" fmla="*/ 9 w 24"/>
                  <a:gd name="T25" fmla="*/ 36 h 74"/>
                  <a:gd name="T26" fmla="*/ 24 w 24"/>
                  <a:gd name="T27" fmla="*/ 4 h 74"/>
                  <a:gd name="T28" fmla="*/ 24 w 24"/>
                  <a:gd name="T29" fmla="*/ 0 h 74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24"/>
                  <a:gd name="T46" fmla="*/ 0 h 74"/>
                  <a:gd name="T47" fmla="*/ 24 w 24"/>
                  <a:gd name="T48" fmla="*/ 74 h 74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24" h="74">
                    <a:moveTo>
                      <a:pt x="24" y="42"/>
                    </a:moveTo>
                    <a:lnTo>
                      <a:pt x="24" y="43"/>
                    </a:lnTo>
                    <a:lnTo>
                      <a:pt x="23" y="43"/>
                    </a:lnTo>
                    <a:lnTo>
                      <a:pt x="22" y="44"/>
                    </a:lnTo>
                    <a:lnTo>
                      <a:pt x="20" y="47"/>
                    </a:lnTo>
                    <a:lnTo>
                      <a:pt x="17" y="51"/>
                    </a:lnTo>
                    <a:lnTo>
                      <a:pt x="13" y="56"/>
                    </a:lnTo>
                    <a:lnTo>
                      <a:pt x="9" y="62"/>
                    </a:lnTo>
                    <a:lnTo>
                      <a:pt x="4" y="68"/>
                    </a:lnTo>
                    <a:lnTo>
                      <a:pt x="0" y="74"/>
                    </a:lnTo>
                    <a:lnTo>
                      <a:pt x="0" y="45"/>
                    </a:lnTo>
                    <a:lnTo>
                      <a:pt x="4" y="41"/>
                    </a:lnTo>
                    <a:lnTo>
                      <a:pt x="9" y="36"/>
                    </a:lnTo>
                    <a:lnTo>
                      <a:pt x="24" y="4"/>
                    </a:lnTo>
                    <a:lnTo>
                      <a:pt x="2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4" name="Freeform 17">
                <a:extLst>
                  <a:ext uri="{FF2B5EF4-FFF2-40B4-BE49-F238E27FC236}">
                    <a16:creationId xmlns:a16="http://schemas.microsoft.com/office/drawing/2014/main" id="{B0D0B8B2-06C6-FB26-B805-F7032D9D4BB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29" y="743"/>
                <a:ext cx="44" cy="69"/>
              </a:xfrm>
              <a:custGeom>
                <a:avLst/>
                <a:gdLst>
                  <a:gd name="T0" fmla="*/ 44 w 44"/>
                  <a:gd name="T1" fmla="*/ 69 h 69"/>
                  <a:gd name="T2" fmla="*/ 44 w 44"/>
                  <a:gd name="T3" fmla="*/ 67 h 69"/>
                  <a:gd name="T4" fmla="*/ 44 w 44"/>
                  <a:gd name="T5" fmla="*/ 66 h 69"/>
                  <a:gd name="T6" fmla="*/ 43 w 44"/>
                  <a:gd name="T7" fmla="*/ 62 h 69"/>
                  <a:gd name="T8" fmla="*/ 39 w 44"/>
                  <a:gd name="T9" fmla="*/ 52 h 69"/>
                  <a:gd name="T10" fmla="*/ 38 w 44"/>
                  <a:gd name="T11" fmla="*/ 50 h 69"/>
                  <a:gd name="T12" fmla="*/ 36 w 44"/>
                  <a:gd name="T13" fmla="*/ 48 h 69"/>
                  <a:gd name="T14" fmla="*/ 36 w 44"/>
                  <a:gd name="T15" fmla="*/ 47 h 69"/>
                  <a:gd name="T16" fmla="*/ 34 w 44"/>
                  <a:gd name="T17" fmla="*/ 45 h 69"/>
                  <a:gd name="T18" fmla="*/ 31 w 44"/>
                  <a:gd name="T19" fmla="*/ 42 h 69"/>
                  <a:gd name="T20" fmla="*/ 31 w 44"/>
                  <a:gd name="T21" fmla="*/ 42 h 69"/>
                  <a:gd name="T22" fmla="*/ 28 w 44"/>
                  <a:gd name="T23" fmla="*/ 40 h 69"/>
                  <a:gd name="T24" fmla="*/ 27 w 44"/>
                  <a:gd name="T25" fmla="*/ 40 h 69"/>
                  <a:gd name="T26" fmla="*/ 25 w 44"/>
                  <a:gd name="T27" fmla="*/ 38 h 69"/>
                  <a:gd name="T28" fmla="*/ 24 w 44"/>
                  <a:gd name="T29" fmla="*/ 37 h 69"/>
                  <a:gd name="T30" fmla="*/ 9 w 44"/>
                  <a:gd name="T31" fmla="*/ 30 h 69"/>
                  <a:gd name="T32" fmla="*/ 5 w 44"/>
                  <a:gd name="T33" fmla="*/ 29 h 69"/>
                  <a:gd name="T34" fmla="*/ 1 w 44"/>
                  <a:gd name="T35" fmla="*/ 28 h 69"/>
                  <a:gd name="T36" fmla="*/ 0 w 44"/>
                  <a:gd name="T37" fmla="*/ 27 h 69"/>
                  <a:gd name="T38" fmla="*/ 1 w 44"/>
                  <a:gd name="T39" fmla="*/ 26 h 69"/>
                  <a:gd name="T40" fmla="*/ 5 w 44"/>
                  <a:gd name="T41" fmla="*/ 25 h 69"/>
                  <a:gd name="T42" fmla="*/ 9 w 44"/>
                  <a:gd name="T43" fmla="*/ 23 h 69"/>
                  <a:gd name="T44" fmla="*/ 9 w 44"/>
                  <a:gd name="T45" fmla="*/ 23 h 69"/>
                  <a:gd name="T46" fmla="*/ 13 w 44"/>
                  <a:gd name="T47" fmla="*/ 22 h 69"/>
                  <a:gd name="T48" fmla="*/ 13 w 44"/>
                  <a:gd name="T49" fmla="*/ 22 h 69"/>
                  <a:gd name="T50" fmla="*/ 17 w 44"/>
                  <a:gd name="T51" fmla="*/ 20 h 69"/>
                  <a:gd name="T52" fmla="*/ 17 w 44"/>
                  <a:gd name="T53" fmla="*/ 20 h 69"/>
                  <a:gd name="T54" fmla="*/ 21 w 44"/>
                  <a:gd name="T55" fmla="*/ 19 h 69"/>
                  <a:gd name="T56" fmla="*/ 21 w 44"/>
                  <a:gd name="T57" fmla="*/ 18 h 69"/>
                  <a:gd name="T58" fmla="*/ 24 w 44"/>
                  <a:gd name="T59" fmla="*/ 17 h 69"/>
                  <a:gd name="T60" fmla="*/ 25 w 44"/>
                  <a:gd name="T61" fmla="*/ 16 h 69"/>
                  <a:gd name="T62" fmla="*/ 33 w 44"/>
                  <a:gd name="T63" fmla="*/ 10 h 69"/>
                  <a:gd name="T64" fmla="*/ 36 w 44"/>
                  <a:gd name="T65" fmla="*/ 8 h 69"/>
                  <a:gd name="T66" fmla="*/ 36 w 44"/>
                  <a:gd name="T67" fmla="*/ 8 h 69"/>
                  <a:gd name="T68" fmla="*/ 38 w 44"/>
                  <a:gd name="T69" fmla="*/ 6 h 69"/>
                  <a:gd name="T70" fmla="*/ 39 w 44"/>
                  <a:gd name="T71" fmla="*/ 5 h 69"/>
                  <a:gd name="T72" fmla="*/ 40 w 44"/>
                  <a:gd name="T73" fmla="*/ 5 h 69"/>
                  <a:gd name="T74" fmla="*/ 41 w 44"/>
                  <a:gd name="T75" fmla="*/ 3 h 69"/>
                  <a:gd name="T76" fmla="*/ 41 w 44"/>
                  <a:gd name="T77" fmla="*/ 3 h 69"/>
                  <a:gd name="T78" fmla="*/ 42 w 44"/>
                  <a:gd name="T79" fmla="*/ 2 h 69"/>
                  <a:gd name="T80" fmla="*/ 43 w 44"/>
                  <a:gd name="T81" fmla="*/ 1 h 69"/>
                  <a:gd name="T82" fmla="*/ 44 w 44"/>
                  <a:gd name="T83" fmla="*/ 0 h 69"/>
                  <a:gd name="T84" fmla="*/ 44 w 44"/>
                  <a:gd name="T85" fmla="*/ 0 h 69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w 44"/>
                  <a:gd name="T130" fmla="*/ 0 h 69"/>
                  <a:gd name="T131" fmla="*/ 44 w 44"/>
                  <a:gd name="T132" fmla="*/ 69 h 69"/>
                </a:gdLst>
                <a:ahLst/>
                <a:cxnLst>
                  <a:cxn ang="T86">
                    <a:pos x="T0" y="T1"/>
                  </a:cxn>
                  <a:cxn ang="T87">
                    <a:pos x="T2" y="T3"/>
                  </a:cxn>
                  <a:cxn ang="T88">
                    <a:pos x="T4" y="T5"/>
                  </a:cxn>
                  <a:cxn ang="T89">
                    <a:pos x="T6" y="T7"/>
                  </a:cxn>
                  <a:cxn ang="T90">
                    <a:pos x="T8" y="T9"/>
                  </a:cxn>
                  <a:cxn ang="T91">
                    <a:pos x="T10" y="T11"/>
                  </a:cxn>
                  <a:cxn ang="T92">
                    <a:pos x="T12" y="T13"/>
                  </a:cxn>
                  <a:cxn ang="T93">
                    <a:pos x="T14" y="T15"/>
                  </a:cxn>
                  <a:cxn ang="T94">
                    <a:pos x="T16" y="T17"/>
                  </a:cxn>
                  <a:cxn ang="T95">
                    <a:pos x="T18" y="T19"/>
                  </a:cxn>
                  <a:cxn ang="T96">
                    <a:pos x="T20" y="T21"/>
                  </a:cxn>
                  <a:cxn ang="T97">
                    <a:pos x="T22" y="T23"/>
                  </a:cxn>
                  <a:cxn ang="T98">
                    <a:pos x="T24" y="T25"/>
                  </a:cxn>
                  <a:cxn ang="T99">
                    <a:pos x="T26" y="T27"/>
                  </a:cxn>
                  <a:cxn ang="T100">
                    <a:pos x="T28" y="T29"/>
                  </a:cxn>
                  <a:cxn ang="T101">
                    <a:pos x="T30" y="T31"/>
                  </a:cxn>
                  <a:cxn ang="T102">
                    <a:pos x="T32" y="T33"/>
                  </a:cxn>
                  <a:cxn ang="T103">
                    <a:pos x="T34" y="T35"/>
                  </a:cxn>
                  <a:cxn ang="T104">
                    <a:pos x="T36" y="T37"/>
                  </a:cxn>
                  <a:cxn ang="T105">
                    <a:pos x="T38" y="T39"/>
                  </a:cxn>
                  <a:cxn ang="T106">
                    <a:pos x="T40" y="T41"/>
                  </a:cxn>
                  <a:cxn ang="T107">
                    <a:pos x="T42" y="T43"/>
                  </a:cxn>
                  <a:cxn ang="T108">
                    <a:pos x="T44" y="T45"/>
                  </a:cxn>
                  <a:cxn ang="T109">
                    <a:pos x="T46" y="T47"/>
                  </a:cxn>
                  <a:cxn ang="T110">
                    <a:pos x="T48" y="T49"/>
                  </a:cxn>
                  <a:cxn ang="T111">
                    <a:pos x="T50" y="T51"/>
                  </a:cxn>
                  <a:cxn ang="T112">
                    <a:pos x="T52" y="T53"/>
                  </a:cxn>
                  <a:cxn ang="T113">
                    <a:pos x="T54" y="T55"/>
                  </a:cxn>
                  <a:cxn ang="T114">
                    <a:pos x="T56" y="T57"/>
                  </a:cxn>
                  <a:cxn ang="T115">
                    <a:pos x="T58" y="T59"/>
                  </a:cxn>
                  <a:cxn ang="T116">
                    <a:pos x="T60" y="T61"/>
                  </a:cxn>
                  <a:cxn ang="T117">
                    <a:pos x="T62" y="T63"/>
                  </a:cxn>
                  <a:cxn ang="T118">
                    <a:pos x="T64" y="T65"/>
                  </a:cxn>
                  <a:cxn ang="T119">
                    <a:pos x="T66" y="T67"/>
                  </a:cxn>
                  <a:cxn ang="T120">
                    <a:pos x="T68" y="T69"/>
                  </a:cxn>
                  <a:cxn ang="T121">
                    <a:pos x="T70" y="T71"/>
                  </a:cxn>
                  <a:cxn ang="T122">
                    <a:pos x="T72" y="T73"/>
                  </a:cxn>
                  <a:cxn ang="T123">
                    <a:pos x="T74" y="T75"/>
                  </a:cxn>
                  <a:cxn ang="T124">
                    <a:pos x="T76" y="T77"/>
                  </a:cxn>
                  <a:cxn ang="T125">
                    <a:pos x="T78" y="T79"/>
                  </a:cxn>
                  <a:cxn ang="T126">
                    <a:pos x="T80" y="T81"/>
                  </a:cxn>
                  <a:cxn ang="T127">
                    <a:pos x="T82" y="T83"/>
                  </a:cxn>
                  <a:cxn ang="T128">
                    <a:pos x="T84" y="T85"/>
                  </a:cxn>
                </a:cxnLst>
                <a:rect l="T129" t="T130" r="T131" b="T132"/>
                <a:pathLst>
                  <a:path w="44" h="69">
                    <a:moveTo>
                      <a:pt x="44" y="69"/>
                    </a:moveTo>
                    <a:lnTo>
                      <a:pt x="44" y="67"/>
                    </a:lnTo>
                    <a:lnTo>
                      <a:pt x="44" y="66"/>
                    </a:lnTo>
                    <a:lnTo>
                      <a:pt x="43" y="62"/>
                    </a:lnTo>
                    <a:lnTo>
                      <a:pt x="39" y="52"/>
                    </a:lnTo>
                    <a:lnTo>
                      <a:pt x="38" y="50"/>
                    </a:lnTo>
                    <a:lnTo>
                      <a:pt x="36" y="48"/>
                    </a:lnTo>
                    <a:lnTo>
                      <a:pt x="36" y="47"/>
                    </a:lnTo>
                    <a:lnTo>
                      <a:pt x="34" y="45"/>
                    </a:lnTo>
                    <a:lnTo>
                      <a:pt x="31" y="42"/>
                    </a:lnTo>
                    <a:lnTo>
                      <a:pt x="28" y="40"/>
                    </a:lnTo>
                    <a:lnTo>
                      <a:pt x="27" y="40"/>
                    </a:lnTo>
                    <a:lnTo>
                      <a:pt x="25" y="38"/>
                    </a:lnTo>
                    <a:lnTo>
                      <a:pt x="24" y="37"/>
                    </a:lnTo>
                    <a:lnTo>
                      <a:pt x="9" y="30"/>
                    </a:lnTo>
                    <a:lnTo>
                      <a:pt x="5" y="29"/>
                    </a:lnTo>
                    <a:lnTo>
                      <a:pt x="1" y="28"/>
                    </a:lnTo>
                    <a:lnTo>
                      <a:pt x="0" y="27"/>
                    </a:lnTo>
                    <a:lnTo>
                      <a:pt x="1" y="26"/>
                    </a:lnTo>
                    <a:lnTo>
                      <a:pt x="5" y="25"/>
                    </a:lnTo>
                    <a:lnTo>
                      <a:pt x="9" y="23"/>
                    </a:lnTo>
                    <a:lnTo>
                      <a:pt x="13" y="22"/>
                    </a:lnTo>
                    <a:lnTo>
                      <a:pt x="17" y="20"/>
                    </a:lnTo>
                    <a:lnTo>
                      <a:pt x="21" y="19"/>
                    </a:lnTo>
                    <a:lnTo>
                      <a:pt x="21" y="18"/>
                    </a:lnTo>
                    <a:lnTo>
                      <a:pt x="24" y="17"/>
                    </a:lnTo>
                    <a:lnTo>
                      <a:pt x="25" y="16"/>
                    </a:lnTo>
                    <a:lnTo>
                      <a:pt x="33" y="10"/>
                    </a:lnTo>
                    <a:lnTo>
                      <a:pt x="36" y="8"/>
                    </a:lnTo>
                    <a:lnTo>
                      <a:pt x="38" y="6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3"/>
                    </a:lnTo>
                    <a:lnTo>
                      <a:pt x="42" y="2"/>
                    </a:lnTo>
                    <a:lnTo>
                      <a:pt x="43" y="1"/>
                    </a:lnTo>
                    <a:lnTo>
                      <a:pt x="4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5" name="Freeform 18">
                <a:extLst>
                  <a:ext uri="{FF2B5EF4-FFF2-40B4-BE49-F238E27FC236}">
                    <a16:creationId xmlns:a16="http://schemas.microsoft.com/office/drawing/2014/main" id="{CEB61DEB-958E-925A-2A92-55C8297E31F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" y="857"/>
                <a:ext cx="266" cy="70"/>
              </a:xfrm>
              <a:custGeom>
                <a:avLst/>
                <a:gdLst>
                  <a:gd name="T0" fmla="*/ 266 w 266"/>
                  <a:gd name="T1" fmla="*/ 70 h 70"/>
                  <a:gd name="T2" fmla="*/ 266 w 266"/>
                  <a:gd name="T3" fmla="*/ 70 h 70"/>
                  <a:gd name="T4" fmla="*/ 0 w 266"/>
                  <a:gd name="T5" fmla="*/ 70 h 70"/>
                  <a:gd name="T6" fmla="*/ 0 w 266"/>
                  <a:gd name="T7" fmla="*/ 29 h 70"/>
                  <a:gd name="T8" fmla="*/ 156 w 266"/>
                  <a:gd name="T9" fmla="*/ 29 h 70"/>
                  <a:gd name="T10" fmla="*/ 165 w 266"/>
                  <a:gd name="T11" fmla="*/ 29 h 70"/>
                  <a:gd name="T12" fmla="*/ 231 w 266"/>
                  <a:gd name="T13" fmla="*/ 18 h 70"/>
                  <a:gd name="T14" fmla="*/ 265 w 266"/>
                  <a:gd name="T15" fmla="*/ 1 h 70"/>
                  <a:gd name="T16" fmla="*/ 266 w 266"/>
                  <a:gd name="T17" fmla="*/ 0 h 70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266"/>
                  <a:gd name="T28" fmla="*/ 0 h 70"/>
                  <a:gd name="T29" fmla="*/ 266 w 266"/>
                  <a:gd name="T30" fmla="*/ 70 h 70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266" h="70">
                    <a:moveTo>
                      <a:pt x="266" y="70"/>
                    </a:moveTo>
                    <a:lnTo>
                      <a:pt x="266" y="70"/>
                    </a:lnTo>
                    <a:lnTo>
                      <a:pt x="0" y="70"/>
                    </a:lnTo>
                    <a:lnTo>
                      <a:pt x="0" y="29"/>
                    </a:lnTo>
                    <a:lnTo>
                      <a:pt x="156" y="29"/>
                    </a:lnTo>
                    <a:lnTo>
                      <a:pt x="165" y="29"/>
                    </a:lnTo>
                    <a:lnTo>
                      <a:pt x="231" y="18"/>
                    </a:lnTo>
                    <a:lnTo>
                      <a:pt x="265" y="1"/>
                    </a:lnTo>
                    <a:lnTo>
                      <a:pt x="266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6" name="Freeform 19">
                <a:extLst>
                  <a:ext uri="{FF2B5EF4-FFF2-40B4-BE49-F238E27FC236}">
                    <a16:creationId xmlns:a16="http://schemas.microsoft.com/office/drawing/2014/main" id="{646E488C-703E-AEC9-1611-F79E5469AE0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092" y="620"/>
                <a:ext cx="91" cy="307"/>
              </a:xfrm>
              <a:custGeom>
                <a:avLst/>
                <a:gdLst>
                  <a:gd name="T0" fmla="*/ 91 w 91"/>
                  <a:gd name="T1" fmla="*/ 307 h 307"/>
                  <a:gd name="T2" fmla="*/ 81 w 91"/>
                  <a:gd name="T3" fmla="*/ 307 h 307"/>
                  <a:gd name="T4" fmla="*/ 0 w 91"/>
                  <a:gd name="T5" fmla="*/ 307 h 307"/>
                  <a:gd name="T6" fmla="*/ 81 w 91"/>
                  <a:gd name="T7" fmla="*/ 0 h 307"/>
                  <a:gd name="T8" fmla="*/ 91 w 91"/>
                  <a:gd name="T9" fmla="*/ 0 h 307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91"/>
                  <a:gd name="T16" fmla="*/ 0 h 307"/>
                  <a:gd name="T17" fmla="*/ 91 w 91"/>
                  <a:gd name="T18" fmla="*/ 307 h 307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91" h="307">
                    <a:moveTo>
                      <a:pt x="91" y="307"/>
                    </a:moveTo>
                    <a:lnTo>
                      <a:pt x="81" y="307"/>
                    </a:lnTo>
                    <a:lnTo>
                      <a:pt x="0" y="307"/>
                    </a:lnTo>
                    <a:lnTo>
                      <a:pt x="81" y="0"/>
                    </a:lnTo>
                    <a:lnTo>
                      <a:pt x="91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</xdr:grpSp>
        <xdr:sp macro="" textlink="">
          <xdr:nvSpPr>
            <xdr:cNvPr id="55" name="Freeform 20">
              <a:extLst>
                <a:ext uri="{FF2B5EF4-FFF2-40B4-BE49-F238E27FC236}">
                  <a16:creationId xmlns:a16="http://schemas.microsoft.com/office/drawing/2014/main" id="{15569DBA-460E-7354-61EF-65E4FED25122}"/>
                </a:ext>
              </a:extLst>
            </xdr:cNvPr>
            <xdr:cNvSpPr>
              <a:spLocks/>
            </xdr:cNvSpPr>
          </xdr:nvSpPr>
          <xdr:spPr bwMode="auto">
            <a:xfrm>
              <a:off x="9960" y="722"/>
              <a:ext cx="51" cy="39"/>
            </a:xfrm>
            <a:custGeom>
              <a:avLst/>
              <a:gdLst>
                <a:gd name="T0" fmla="*/ 10 w 51"/>
                <a:gd name="T1" fmla="*/ 0 h 39"/>
                <a:gd name="T2" fmla="*/ 19 w 51"/>
                <a:gd name="T3" fmla="*/ 0 h 39"/>
                <a:gd name="T4" fmla="*/ 22 w 51"/>
                <a:gd name="T5" fmla="*/ 0 h 39"/>
                <a:gd name="T6" fmla="*/ 51 w 51"/>
                <a:gd name="T7" fmla="*/ 15 h 39"/>
                <a:gd name="T8" fmla="*/ 51 w 51"/>
                <a:gd name="T9" fmla="*/ 17 h 39"/>
                <a:gd name="T10" fmla="*/ 8 w 51"/>
                <a:gd name="T11" fmla="*/ 39 h 39"/>
                <a:gd name="T12" fmla="*/ 0 w 51"/>
                <a:gd name="T13" fmla="*/ 39 h 39"/>
                <a:gd name="T14" fmla="*/ 10 w 51"/>
                <a:gd name="T15" fmla="*/ 0 h 39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w 51"/>
                <a:gd name="T25" fmla="*/ 0 h 39"/>
                <a:gd name="T26" fmla="*/ 51 w 51"/>
                <a:gd name="T27" fmla="*/ 39 h 39"/>
              </a:gdLst>
              <a:ahLst/>
              <a:cxnLst>
                <a:cxn ang="T16">
                  <a:pos x="T0" y="T1"/>
                </a:cxn>
                <a:cxn ang="T17">
                  <a:pos x="T2" y="T3"/>
                </a:cxn>
                <a:cxn ang="T18">
                  <a:pos x="T4" y="T5"/>
                </a:cxn>
                <a:cxn ang="T19">
                  <a:pos x="T6" y="T7"/>
                </a:cxn>
                <a:cxn ang="T20">
                  <a:pos x="T8" y="T9"/>
                </a:cxn>
                <a:cxn ang="T21">
                  <a:pos x="T10" y="T11"/>
                </a:cxn>
                <a:cxn ang="T22">
                  <a:pos x="T12" y="T13"/>
                </a:cxn>
                <a:cxn ang="T23">
                  <a:pos x="T14" y="T15"/>
                </a:cxn>
              </a:cxnLst>
              <a:rect l="T24" t="T25" r="T26" b="T27"/>
              <a:pathLst>
                <a:path w="51" h="39">
                  <a:moveTo>
                    <a:pt x="10" y="0"/>
                  </a:moveTo>
                  <a:lnTo>
                    <a:pt x="19" y="0"/>
                  </a:lnTo>
                  <a:lnTo>
                    <a:pt x="22" y="0"/>
                  </a:lnTo>
                  <a:lnTo>
                    <a:pt x="51" y="15"/>
                  </a:lnTo>
                  <a:lnTo>
                    <a:pt x="51" y="17"/>
                  </a:lnTo>
                  <a:lnTo>
                    <a:pt x="8" y="39"/>
                  </a:lnTo>
                  <a:lnTo>
                    <a:pt x="0" y="39"/>
                  </a:lnTo>
                  <a:lnTo>
                    <a:pt x="10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56" name="Freeform 21">
              <a:extLst>
                <a:ext uri="{FF2B5EF4-FFF2-40B4-BE49-F238E27FC236}">
                  <a16:creationId xmlns:a16="http://schemas.microsoft.com/office/drawing/2014/main" id="{EAFF29DD-CEC4-4B87-E28A-83DE02719181}"/>
                </a:ext>
              </a:extLst>
            </xdr:cNvPr>
            <xdr:cNvSpPr>
              <a:spLocks/>
            </xdr:cNvSpPr>
          </xdr:nvSpPr>
          <xdr:spPr bwMode="auto">
            <a:xfrm>
              <a:off x="9621" y="736"/>
              <a:ext cx="46" cy="68"/>
            </a:xfrm>
            <a:custGeom>
              <a:avLst/>
              <a:gdLst>
                <a:gd name="T0" fmla="*/ 39 w 46"/>
                <a:gd name="T1" fmla="*/ 0 h 68"/>
                <a:gd name="T2" fmla="*/ 44 w 46"/>
                <a:gd name="T3" fmla="*/ 0 h 68"/>
                <a:gd name="T4" fmla="*/ 44 w 46"/>
                <a:gd name="T5" fmla="*/ 1 h 68"/>
                <a:gd name="T6" fmla="*/ 43 w 46"/>
                <a:gd name="T7" fmla="*/ 3 h 68"/>
                <a:gd name="T8" fmla="*/ 43 w 46"/>
                <a:gd name="T9" fmla="*/ 17 h 68"/>
                <a:gd name="T10" fmla="*/ 43 w 46"/>
                <a:gd name="T11" fmla="*/ 19 h 68"/>
                <a:gd name="T12" fmla="*/ 44 w 46"/>
                <a:gd name="T13" fmla="*/ 29 h 68"/>
                <a:gd name="T14" fmla="*/ 46 w 46"/>
                <a:gd name="T15" fmla="*/ 68 h 68"/>
                <a:gd name="T16" fmla="*/ 0 w 46"/>
                <a:gd name="T17" fmla="*/ 68 h 68"/>
                <a:gd name="T18" fmla="*/ 39 w 46"/>
                <a:gd name="T19" fmla="*/ 0 h 68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w 46"/>
                <a:gd name="T31" fmla="*/ 0 h 68"/>
                <a:gd name="T32" fmla="*/ 46 w 46"/>
                <a:gd name="T33" fmla="*/ 68 h 68"/>
              </a:gdLst>
              <a:ahLst/>
              <a:cxnLst>
                <a:cxn ang="T20">
                  <a:pos x="T0" y="T1"/>
                </a:cxn>
                <a:cxn ang="T21">
                  <a:pos x="T2" y="T3"/>
                </a:cxn>
                <a:cxn ang="T22">
                  <a:pos x="T4" y="T5"/>
                </a:cxn>
                <a:cxn ang="T23">
                  <a:pos x="T6" y="T7"/>
                </a:cxn>
                <a:cxn ang="T24">
                  <a:pos x="T8" y="T9"/>
                </a:cxn>
                <a:cxn ang="T25">
                  <a:pos x="T10" y="T11"/>
                </a:cxn>
                <a:cxn ang="T26">
                  <a:pos x="T12" y="T13"/>
                </a:cxn>
                <a:cxn ang="T27">
                  <a:pos x="T14" y="T15"/>
                </a:cxn>
                <a:cxn ang="T28">
                  <a:pos x="T16" y="T17"/>
                </a:cxn>
                <a:cxn ang="T29">
                  <a:pos x="T18" y="T19"/>
                </a:cxn>
              </a:cxnLst>
              <a:rect l="T30" t="T31" r="T32" b="T33"/>
              <a:pathLst>
                <a:path w="46" h="68">
                  <a:moveTo>
                    <a:pt x="39" y="0"/>
                  </a:moveTo>
                  <a:lnTo>
                    <a:pt x="44" y="0"/>
                  </a:lnTo>
                  <a:lnTo>
                    <a:pt x="44" y="1"/>
                  </a:lnTo>
                  <a:lnTo>
                    <a:pt x="43" y="3"/>
                  </a:lnTo>
                  <a:lnTo>
                    <a:pt x="43" y="17"/>
                  </a:lnTo>
                  <a:lnTo>
                    <a:pt x="43" y="19"/>
                  </a:lnTo>
                  <a:lnTo>
                    <a:pt x="44" y="29"/>
                  </a:lnTo>
                  <a:lnTo>
                    <a:pt x="46" y="68"/>
                  </a:lnTo>
                  <a:lnTo>
                    <a:pt x="0" y="68"/>
                  </a:lnTo>
                  <a:lnTo>
                    <a:pt x="39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</xdr:grpSp>
      <xdr:grpSp>
        <xdr:nvGrpSpPr>
          <xdr:cNvPr id="33" name="Group 24">
            <a:extLst>
              <a:ext uri="{FF2B5EF4-FFF2-40B4-BE49-F238E27FC236}">
                <a16:creationId xmlns:a16="http://schemas.microsoft.com/office/drawing/2014/main" id="{5E13ED51-4C8D-8230-4B33-13441BBF4F71}"/>
              </a:ext>
            </a:extLst>
          </xdr:cNvPr>
          <xdr:cNvGrpSpPr>
            <a:grpSpLocks/>
          </xdr:cNvGrpSpPr>
        </xdr:nvGrpSpPr>
        <xdr:grpSpPr bwMode="auto">
          <a:xfrm>
            <a:off x="6841715" y="95250"/>
            <a:ext cx="777030" cy="208749"/>
            <a:chOff x="10278" y="610"/>
            <a:chExt cx="1276" cy="329"/>
          </a:xfrm>
        </xdr:grpSpPr>
        <xdr:grpSp>
          <xdr:nvGrpSpPr>
            <xdr:cNvPr id="34" name="Group 25">
              <a:extLst>
                <a:ext uri="{FF2B5EF4-FFF2-40B4-BE49-F238E27FC236}">
                  <a16:creationId xmlns:a16="http://schemas.microsoft.com/office/drawing/2014/main" id="{449A7085-5F14-2D9F-DFEF-0084A27F4F2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288" y="620"/>
              <a:ext cx="920" cy="307"/>
              <a:chOff x="10288" y="620"/>
              <a:chExt cx="920" cy="307"/>
            </a:xfrm>
          </xdr:grpSpPr>
          <xdr:sp macro="" textlink="">
            <xdr:nvSpPr>
              <xdr:cNvPr id="35" name="Freeform 26">
                <a:extLst>
                  <a:ext uri="{FF2B5EF4-FFF2-40B4-BE49-F238E27FC236}">
                    <a16:creationId xmlns:a16="http://schemas.microsoft.com/office/drawing/2014/main" id="{EC0973DF-70E9-F862-7FA2-526220696A8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1114" y="620"/>
                <a:ext cx="94" cy="307"/>
              </a:xfrm>
              <a:custGeom>
                <a:avLst/>
                <a:gdLst>
                  <a:gd name="T0" fmla="*/ 94 w 94"/>
                  <a:gd name="T1" fmla="*/ 0 h 307"/>
                  <a:gd name="T2" fmla="*/ 13 w 94"/>
                  <a:gd name="T3" fmla="*/ 307 h 307"/>
                  <a:gd name="T4" fmla="*/ 0 w 94"/>
                  <a:gd name="T5" fmla="*/ 307 h 307"/>
                  <a:gd name="T6" fmla="*/ 0 w 94"/>
                  <a:gd name="T7" fmla="*/ 0 h 307"/>
                  <a:gd name="T8" fmla="*/ 13 w 94"/>
                  <a:gd name="T9" fmla="*/ 0 h 307"/>
                  <a:gd name="T10" fmla="*/ 94 w 94"/>
                  <a:gd name="T11" fmla="*/ 0 h 307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94"/>
                  <a:gd name="T19" fmla="*/ 0 h 307"/>
                  <a:gd name="T20" fmla="*/ 94 w 94"/>
                  <a:gd name="T21" fmla="*/ 307 h 307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94" h="307">
                    <a:moveTo>
                      <a:pt x="94" y="0"/>
                    </a:moveTo>
                    <a:lnTo>
                      <a:pt x="13" y="307"/>
                    </a:lnTo>
                    <a:lnTo>
                      <a:pt x="0" y="307"/>
                    </a:lnTo>
                    <a:lnTo>
                      <a:pt x="0" y="0"/>
                    </a:lnTo>
                    <a:lnTo>
                      <a:pt x="13" y="0"/>
                    </a:lnTo>
                    <a:lnTo>
                      <a:pt x="94" y="0"/>
                    </a:lnTo>
                    <a:close/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36" name="Freeform 27">
                <a:extLst>
                  <a:ext uri="{FF2B5EF4-FFF2-40B4-BE49-F238E27FC236}">
                    <a16:creationId xmlns:a16="http://schemas.microsoft.com/office/drawing/2014/main" id="{17CCFC88-402C-7560-AB2A-72F91848DC7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1083" y="666"/>
                <a:ext cx="31" cy="261"/>
              </a:xfrm>
              <a:custGeom>
                <a:avLst/>
                <a:gdLst>
                  <a:gd name="T0" fmla="*/ 31 w 31"/>
                  <a:gd name="T1" fmla="*/ 261 h 261"/>
                  <a:gd name="T2" fmla="*/ 31 w 31"/>
                  <a:gd name="T3" fmla="*/ 261 h 261"/>
                  <a:gd name="T4" fmla="*/ 0 w 31"/>
                  <a:gd name="T5" fmla="*/ 261 h 261"/>
                  <a:gd name="T6" fmla="*/ 0 w 31"/>
                  <a:gd name="T7" fmla="*/ 78 h 261"/>
                  <a:gd name="T8" fmla="*/ 12 w 31"/>
                  <a:gd name="T9" fmla="*/ 86 h 261"/>
                  <a:gd name="T10" fmla="*/ 31 w 31"/>
                  <a:gd name="T11" fmla="*/ 0 h 261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31"/>
                  <a:gd name="T19" fmla="*/ 0 h 261"/>
                  <a:gd name="T20" fmla="*/ 31 w 31"/>
                  <a:gd name="T21" fmla="*/ 261 h 261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31" h="261">
                    <a:moveTo>
                      <a:pt x="31" y="261"/>
                    </a:moveTo>
                    <a:lnTo>
                      <a:pt x="31" y="261"/>
                    </a:lnTo>
                    <a:lnTo>
                      <a:pt x="0" y="261"/>
                    </a:lnTo>
                    <a:lnTo>
                      <a:pt x="0" y="78"/>
                    </a:lnTo>
                    <a:lnTo>
                      <a:pt x="12" y="86"/>
                    </a:lnTo>
                    <a:lnTo>
                      <a:pt x="3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37" name="Freeform 28">
                <a:extLst>
                  <a:ext uri="{FF2B5EF4-FFF2-40B4-BE49-F238E27FC236}">
                    <a16:creationId xmlns:a16="http://schemas.microsoft.com/office/drawing/2014/main" id="{7E0F61D0-1C4F-B690-5E82-3CF9F15AFBE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56" y="620"/>
                <a:ext cx="258" cy="128"/>
              </a:xfrm>
              <a:custGeom>
                <a:avLst/>
                <a:gdLst>
                  <a:gd name="T0" fmla="*/ 258 w 258"/>
                  <a:gd name="T1" fmla="*/ 46 h 128"/>
                  <a:gd name="T2" fmla="*/ 195 w 258"/>
                  <a:gd name="T3" fmla="*/ 37 h 128"/>
                  <a:gd name="T4" fmla="*/ 184 w 258"/>
                  <a:gd name="T5" fmla="*/ 37 h 128"/>
                  <a:gd name="T6" fmla="*/ 170 w 258"/>
                  <a:gd name="T7" fmla="*/ 38 h 128"/>
                  <a:gd name="T8" fmla="*/ 104 w 258"/>
                  <a:gd name="T9" fmla="*/ 50 h 128"/>
                  <a:gd name="T10" fmla="*/ 47 w 258"/>
                  <a:gd name="T11" fmla="*/ 78 h 128"/>
                  <a:gd name="T12" fmla="*/ 0 w 258"/>
                  <a:gd name="T13" fmla="*/ 127 h 128"/>
                  <a:gd name="T14" fmla="*/ 0 w 258"/>
                  <a:gd name="T15" fmla="*/ 128 h 128"/>
                  <a:gd name="T16" fmla="*/ 0 w 258"/>
                  <a:gd name="T17" fmla="*/ 0 h 128"/>
                  <a:gd name="T18" fmla="*/ 255 w 258"/>
                  <a:gd name="T19" fmla="*/ 0 h 128"/>
                  <a:gd name="T20" fmla="*/ 258 w 258"/>
                  <a:gd name="T21" fmla="*/ 0 h 128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58"/>
                  <a:gd name="T34" fmla="*/ 0 h 128"/>
                  <a:gd name="T35" fmla="*/ 258 w 258"/>
                  <a:gd name="T36" fmla="*/ 128 h 128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58" h="128">
                    <a:moveTo>
                      <a:pt x="258" y="46"/>
                    </a:moveTo>
                    <a:lnTo>
                      <a:pt x="195" y="37"/>
                    </a:lnTo>
                    <a:lnTo>
                      <a:pt x="184" y="37"/>
                    </a:lnTo>
                    <a:lnTo>
                      <a:pt x="170" y="38"/>
                    </a:lnTo>
                    <a:lnTo>
                      <a:pt x="104" y="50"/>
                    </a:lnTo>
                    <a:lnTo>
                      <a:pt x="47" y="78"/>
                    </a:lnTo>
                    <a:lnTo>
                      <a:pt x="0" y="127"/>
                    </a:lnTo>
                    <a:lnTo>
                      <a:pt x="0" y="128"/>
                    </a:lnTo>
                    <a:lnTo>
                      <a:pt x="0" y="0"/>
                    </a:lnTo>
                    <a:lnTo>
                      <a:pt x="255" y="0"/>
                    </a:lnTo>
                    <a:lnTo>
                      <a:pt x="258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38" name="Freeform 29">
                <a:extLst>
                  <a:ext uri="{FF2B5EF4-FFF2-40B4-BE49-F238E27FC236}">
                    <a16:creationId xmlns:a16="http://schemas.microsoft.com/office/drawing/2014/main" id="{935D61D4-6A15-212C-B141-E239A439910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41" y="794"/>
                <a:ext cx="242" cy="133"/>
              </a:xfrm>
              <a:custGeom>
                <a:avLst/>
                <a:gdLst>
                  <a:gd name="T0" fmla="*/ 242 w 242"/>
                  <a:gd name="T1" fmla="*/ 133 h 133"/>
                  <a:gd name="T2" fmla="*/ 242 w 242"/>
                  <a:gd name="T3" fmla="*/ 133 h 133"/>
                  <a:gd name="T4" fmla="*/ 0 w 242"/>
                  <a:gd name="T5" fmla="*/ 133 h 133"/>
                  <a:gd name="T6" fmla="*/ 0 w 242"/>
                  <a:gd name="T7" fmla="*/ 0 h 133"/>
                  <a:gd name="T8" fmla="*/ 28 w 242"/>
                  <a:gd name="T9" fmla="*/ 63 h 133"/>
                  <a:gd name="T10" fmla="*/ 83 w 242"/>
                  <a:gd name="T11" fmla="*/ 90 h 133"/>
                  <a:gd name="T12" fmla="*/ 133 w 242"/>
                  <a:gd name="T13" fmla="*/ 96 h 133"/>
                  <a:gd name="T14" fmla="*/ 136 w 242"/>
                  <a:gd name="T15" fmla="*/ 96 h 133"/>
                  <a:gd name="T16" fmla="*/ 198 w 242"/>
                  <a:gd name="T17" fmla="*/ 91 h 133"/>
                  <a:gd name="T18" fmla="*/ 217 w 242"/>
                  <a:gd name="T19" fmla="*/ 87 h 133"/>
                  <a:gd name="T20" fmla="*/ 242 w 242"/>
                  <a:gd name="T21" fmla="*/ 2 h 133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42"/>
                  <a:gd name="T34" fmla="*/ 0 h 133"/>
                  <a:gd name="T35" fmla="*/ 242 w 242"/>
                  <a:gd name="T36" fmla="*/ 133 h 133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42" h="133">
                    <a:moveTo>
                      <a:pt x="242" y="133"/>
                    </a:moveTo>
                    <a:lnTo>
                      <a:pt x="242" y="133"/>
                    </a:lnTo>
                    <a:lnTo>
                      <a:pt x="0" y="133"/>
                    </a:lnTo>
                    <a:lnTo>
                      <a:pt x="0" y="0"/>
                    </a:lnTo>
                    <a:lnTo>
                      <a:pt x="28" y="63"/>
                    </a:lnTo>
                    <a:lnTo>
                      <a:pt x="83" y="90"/>
                    </a:lnTo>
                    <a:lnTo>
                      <a:pt x="133" y="96"/>
                    </a:lnTo>
                    <a:lnTo>
                      <a:pt x="136" y="96"/>
                    </a:lnTo>
                    <a:lnTo>
                      <a:pt x="198" y="91"/>
                    </a:lnTo>
                    <a:lnTo>
                      <a:pt x="217" y="87"/>
                    </a:lnTo>
                    <a:lnTo>
                      <a:pt x="242" y="2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39" name="Freeform 30">
                <a:extLst>
                  <a:ext uri="{FF2B5EF4-FFF2-40B4-BE49-F238E27FC236}">
                    <a16:creationId xmlns:a16="http://schemas.microsoft.com/office/drawing/2014/main" id="{9A083E2C-FFC9-93F4-DE74-229158CBB5D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959" y="729"/>
                <a:ext cx="124" cy="88"/>
              </a:xfrm>
              <a:custGeom>
                <a:avLst/>
                <a:gdLst>
                  <a:gd name="T0" fmla="*/ 124 w 124"/>
                  <a:gd name="T1" fmla="*/ 68 h 88"/>
                  <a:gd name="T2" fmla="*/ 118 w 124"/>
                  <a:gd name="T3" fmla="*/ 71 h 88"/>
                  <a:gd name="T4" fmla="*/ 115 w 124"/>
                  <a:gd name="T5" fmla="*/ 72 h 88"/>
                  <a:gd name="T6" fmla="*/ 104 w 124"/>
                  <a:gd name="T7" fmla="*/ 78 h 88"/>
                  <a:gd name="T8" fmla="*/ 101 w 124"/>
                  <a:gd name="T9" fmla="*/ 79 h 88"/>
                  <a:gd name="T10" fmla="*/ 97 w 124"/>
                  <a:gd name="T11" fmla="*/ 80 h 88"/>
                  <a:gd name="T12" fmla="*/ 94 w 124"/>
                  <a:gd name="T13" fmla="*/ 82 h 88"/>
                  <a:gd name="T14" fmla="*/ 90 w 124"/>
                  <a:gd name="T15" fmla="*/ 83 h 88"/>
                  <a:gd name="T16" fmla="*/ 87 w 124"/>
                  <a:gd name="T17" fmla="*/ 84 h 88"/>
                  <a:gd name="T18" fmla="*/ 75 w 124"/>
                  <a:gd name="T19" fmla="*/ 86 h 88"/>
                  <a:gd name="T20" fmla="*/ 69 w 124"/>
                  <a:gd name="T21" fmla="*/ 87 h 88"/>
                  <a:gd name="T22" fmla="*/ 65 w 124"/>
                  <a:gd name="T23" fmla="*/ 88 h 88"/>
                  <a:gd name="T24" fmla="*/ 61 w 124"/>
                  <a:gd name="T25" fmla="*/ 88 h 88"/>
                  <a:gd name="T26" fmla="*/ 57 w 124"/>
                  <a:gd name="T27" fmla="*/ 88 h 88"/>
                  <a:gd name="T28" fmla="*/ 53 w 124"/>
                  <a:gd name="T29" fmla="*/ 88 h 88"/>
                  <a:gd name="T30" fmla="*/ 48 w 124"/>
                  <a:gd name="T31" fmla="*/ 88 h 88"/>
                  <a:gd name="T32" fmla="*/ 43 w 124"/>
                  <a:gd name="T33" fmla="*/ 88 h 88"/>
                  <a:gd name="T34" fmla="*/ 38 w 124"/>
                  <a:gd name="T35" fmla="*/ 87 h 88"/>
                  <a:gd name="T36" fmla="*/ 34 w 124"/>
                  <a:gd name="T37" fmla="*/ 86 h 88"/>
                  <a:gd name="T38" fmla="*/ 30 w 124"/>
                  <a:gd name="T39" fmla="*/ 85 h 88"/>
                  <a:gd name="T40" fmla="*/ 25 w 124"/>
                  <a:gd name="T41" fmla="*/ 83 h 88"/>
                  <a:gd name="T42" fmla="*/ 22 w 124"/>
                  <a:gd name="T43" fmla="*/ 82 h 88"/>
                  <a:gd name="T44" fmla="*/ 18 w 124"/>
                  <a:gd name="T45" fmla="*/ 80 h 88"/>
                  <a:gd name="T46" fmla="*/ 15 w 124"/>
                  <a:gd name="T47" fmla="*/ 78 h 88"/>
                  <a:gd name="T48" fmla="*/ 12 w 124"/>
                  <a:gd name="T49" fmla="*/ 76 h 88"/>
                  <a:gd name="T50" fmla="*/ 2 w 124"/>
                  <a:gd name="T51" fmla="*/ 63 h 88"/>
                  <a:gd name="T52" fmla="*/ 0 w 124"/>
                  <a:gd name="T53" fmla="*/ 52 h 88"/>
                  <a:gd name="T54" fmla="*/ 3 w 124"/>
                  <a:gd name="T55" fmla="*/ 39 h 88"/>
                  <a:gd name="T56" fmla="*/ 12 w 124"/>
                  <a:gd name="T57" fmla="*/ 26 h 88"/>
                  <a:gd name="T58" fmla="*/ 15 w 124"/>
                  <a:gd name="T59" fmla="*/ 23 h 88"/>
                  <a:gd name="T60" fmla="*/ 18 w 124"/>
                  <a:gd name="T61" fmla="*/ 20 h 88"/>
                  <a:gd name="T62" fmla="*/ 40 w 124"/>
                  <a:gd name="T63" fmla="*/ 7 h 88"/>
                  <a:gd name="T64" fmla="*/ 45 w 124"/>
                  <a:gd name="T65" fmla="*/ 5 h 88"/>
                  <a:gd name="T66" fmla="*/ 49 w 124"/>
                  <a:gd name="T67" fmla="*/ 4 h 88"/>
                  <a:gd name="T68" fmla="*/ 54 w 124"/>
                  <a:gd name="T69" fmla="*/ 3 h 88"/>
                  <a:gd name="T70" fmla="*/ 59 w 124"/>
                  <a:gd name="T71" fmla="*/ 2 h 88"/>
                  <a:gd name="T72" fmla="*/ 75 w 124"/>
                  <a:gd name="T73" fmla="*/ 0 h 88"/>
                  <a:gd name="T74" fmla="*/ 89 w 124"/>
                  <a:gd name="T75" fmla="*/ 2 h 88"/>
                  <a:gd name="T76" fmla="*/ 93 w 124"/>
                  <a:gd name="T77" fmla="*/ 2 h 88"/>
                  <a:gd name="T78" fmla="*/ 108 w 124"/>
                  <a:gd name="T79" fmla="*/ 7 h 88"/>
                  <a:gd name="T80" fmla="*/ 111 w 124"/>
                  <a:gd name="T81" fmla="*/ 8 h 88"/>
                  <a:gd name="T82" fmla="*/ 114 w 124"/>
                  <a:gd name="T83" fmla="*/ 9 h 88"/>
                  <a:gd name="T84" fmla="*/ 118 w 124"/>
                  <a:gd name="T85" fmla="*/ 11 h 88"/>
                  <a:gd name="T86" fmla="*/ 121 w 124"/>
                  <a:gd name="T87" fmla="*/ 13 h 88"/>
                  <a:gd name="T88" fmla="*/ 124 w 124"/>
                  <a:gd name="T89" fmla="*/ 15 h 88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24"/>
                  <a:gd name="T136" fmla="*/ 0 h 88"/>
                  <a:gd name="T137" fmla="*/ 124 w 124"/>
                  <a:gd name="T138" fmla="*/ 88 h 88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24" h="88">
                    <a:moveTo>
                      <a:pt x="124" y="67"/>
                    </a:moveTo>
                    <a:lnTo>
                      <a:pt x="124" y="68"/>
                    </a:lnTo>
                    <a:lnTo>
                      <a:pt x="121" y="69"/>
                    </a:lnTo>
                    <a:lnTo>
                      <a:pt x="118" y="71"/>
                    </a:lnTo>
                    <a:lnTo>
                      <a:pt x="115" y="72"/>
                    </a:lnTo>
                    <a:lnTo>
                      <a:pt x="106" y="77"/>
                    </a:lnTo>
                    <a:lnTo>
                      <a:pt x="104" y="78"/>
                    </a:lnTo>
                    <a:lnTo>
                      <a:pt x="103" y="78"/>
                    </a:lnTo>
                    <a:lnTo>
                      <a:pt x="101" y="79"/>
                    </a:lnTo>
                    <a:lnTo>
                      <a:pt x="100" y="79"/>
                    </a:lnTo>
                    <a:lnTo>
                      <a:pt x="97" y="80"/>
                    </a:lnTo>
                    <a:lnTo>
                      <a:pt x="96" y="81"/>
                    </a:lnTo>
                    <a:lnTo>
                      <a:pt x="94" y="82"/>
                    </a:lnTo>
                    <a:lnTo>
                      <a:pt x="93" y="82"/>
                    </a:lnTo>
                    <a:lnTo>
                      <a:pt x="90" y="83"/>
                    </a:lnTo>
                    <a:lnTo>
                      <a:pt x="89" y="83"/>
                    </a:lnTo>
                    <a:lnTo>
                      <a:pt x="87" y="84"/>
                    </a:lnTo>
                    <a:lnTo>
                      <a:pt x="86" y="84"/>
                    </a:lnTo>
                    <a:lnTo>
                      <a:pt x="75" y="86"/>
                    </a:lnTo>
                    <a:lnTo>
                      <a:pt x="72" y="87"/>
                    </a:lnTo>
                    <a:lnTo>
                      <a:pt x="69" y="87"/>
                    </a:lnTo>
                    <a:lnTo>
                      <a:pt x="65" y="88"/>
                    </a:lnTo>
                    <a:lnTo>
                      <a:pt x="64" y="88"/>
                    </a:lnTo>
                    <a:lnTo>
                      <a:pt x="61" y="88"/>
                    </a:lnTo>
                    <a:lnTo>
                      <a:pt x="59" y="88"/>
                    </a:lnTo>
                    <a:lnTo>
                      <a:pt x="57" y="88"/>
                    </a:lnTo>
                    <a:lnTo>
                      <a:pt x="54" y="88"/>
                    </a:lnTo>
                    <a:lnTo>
                      <a:pt x="53" y="88"/>
                    </a:lnTo>
                    <a:lnTo>
                      <a:pt x="49" y="88"/>
                    </a:lnTo>
                    <a:lnTo>
                      <a:pt x="48" y="88"/>
                    </a:lnTo>
                    <a:lnTo>
                      <a:pt x="45" y="88"/>
                    </a:lnTo>
                    <a:lnTo>
                      <a:pt x="43" y="88"/>
                    </a:lnTo>
                    <a:lnTo>
                      <a:pt x="40" y="87"/>
                    </a:lnTo>
                    <a:lnTo>
                      <a:pt x="38" y="87"/>
                    </a:lnTo>
                    <a:lnTo>
                      <a:pt x="36" y="86"/>
                    </a:lnTo>
                    <a:lnTo>
                      <a:pt x="34" y="86"/>
                    </a:lnTo>
                    <a:lnTo>
                      <a:pt x="31" y="85"/>
                    </a:lnTo>
                    <a:lnTo>
                      <a:pt x="30" y="85"/>
                    </a:lnTo>
                    <a:lnTo>
                      <a:pt x="27" y="84"/>
                    </a:lnTo>
                    <a:lnTo>
                      <a:pt x="25" y="83"/>
                    </a:lnTo>
                    <a:lnTo>
                      <a:pt x="23" y="83"/>
                    </a:lnTo>
                    <a:lnTo>
                      <a:pt x="22" y="82"/>
                    </a:lnTo>
                    <a:lnTo>
                      <a:pt x="20" y="81"/>
                    </a:lnTo>
                    <a:lnTo>
                      <a:pt x="18" y="80"/>
                    </a:lnTo>
                    <a:lnTo>
                      <a:pt x="16" y="79"/>
                    </a:lnTo>
                    <a:lnTo>
                      <a:pt x="15" y="78"/>
                    </a:lnTo>
                    <a:lnTo>
                      <a:pt x="13" y="77"/>
                    </a:lnTo>
                    <a:lnTo>
                      <a:pt x="12" y="76"/>
                    </a:lnTo>
                    <a:lnTo>
                      <a:pt x="10" y="74"/>
                    </a:lnTo>
                    <a:lnTo>
                      <a:pt x="2" y="63"/>
                    </a:lnTo>
                    <a:lnTo>
                      <a:pt x="1" y="62"/>
                    </a:lnTo>
                    <a:lnTo>
                      <a:pt x="0" y="52"/>
                    </a:lnTo>
                    <a:lnTo>
                      <a:pt x="0" y="50"/>
                    </a:lnTo>
                    <a:lnTo>
                      <a:pt x="3" y="39"/>
                    </a:lnTo>
                    <a:lnTo>
                      <a:pt x="3" y="37"/>
                    </a:lnTo>
                    <a:lnTo>
                      <a:pt x="12" y="26"/>
                    </a:lnTo>
                    <a:lnTo>
                      <a:pt x="13" y="24"/>
                    </a:lnTo>
                    <a:lnTo>
                      <a:pt x="15" y="23"/>
                    </a:lnTo>
                    <a:lnTo>
                      <a:pt x="16" y="21"/>
                    </a:lnTo>
                    <a:lnTo>
                      <a:pt x="18" y="20"/>
                    </a:lnTo>
                    <a:lnTo>
                      <a:pt x="38" y="8"/>
                    </a:lnTo>
                    <a:lnTo>
                      <a:pt x="40" y="7"/>
                    </a:lnTo>
                    <a:lnTo>
                      <a:pt x="43" y="6"/>
                    </a:lnTo>
                    <a:lnTo>
                      <a:pt x="45" y="5"/>
                    </a:lnTo>
                    <a:lnTo>
                      <a:pt x="48" y="4"/>
                    </a:lnTo>
                    <a:lnTo>
                      <a:pt x="49" y="4"/>
                    </a:lnTo>
                    <a:lnTo>
                      <a:pt x="53" y="3"/>
                    </a:lnTo>
                    <a:lnTo>
                      <a:pt x="54" y="3"/>
                    </a:lnTo>
                    <a:lnTo>
                      <a:pt x="57" y="2"/>
                    </a:lnTo>
                    <a:lnTo>
                      <a:pt x="59" y="2"/>
                    </a:lnTo>
                    <a:lnTo>
                      <a:pt x="72" y="1"/>
                    </a:lnTo>
                    <a:lnTo>
                      <a:pt x="75" y="0"/>
                    </a:lnTo>
                    <a:lnTo>
                      <a:pt x="87" y="1"/>
                    </a:lnTo>
                    <a:lnTo>
                      <a:pt x="89" y="2"/>
                    </a:lnTo>
                    <a:lnTo>
                      <a:pt x="90" y="2"/>
                    </a:lnTo>
                    <a:lnTo>
                      <a:pt x="93" y="2"/>
                    </a:lnTo>
                    <a:lnTo>
                      <a:pt x="94" y="2"/>
                    </a:lnTo>
                    <a:lnTo>
                      <a:pt x="108" y="7"/>
                    </a:lnTo>
                    <a:lnTo>
                      <a:pt x="109" y="7"/>
                    </a:lnTo>
                    <a:lnTo>
                      <a:pt x="111" y="8"/>
                    </a:lnTo>
                    <a:lnTo>
                      <a:pt x="112" y="8"/>
                    </a:lnTo>
                    <a:lnTo>
                      <a:pt x="114" y="9"/>
                    </a:lnTo>
                    <a:lnTo>
                      <a:pt x="115" y="10"/>
                    </a:lnTo>
                    <a:lnTo>
                      <a:pt x="118" y="11"/>
                    </a:lnTo>
                    <a:lnTo>
                      <a:pt x="121" y="13"/>
                    </a:lnTo>
                    <a:lnTo>
                      <a:pt x="124" y="14"/>
                    </a:lnTo>
                    <a:lnTo>
                      <a:pt x="124" y="15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0" name="Freeform 31">
                <a:extLst>
                  <a:ext uri="{FF2B5EF4-FFF2-40B4-BE49-F238E27FC236}">
                    <a16:creationId xmlns:a16="http://schemas.microsoft.com/office/drawing/2014/main" id="{4AE9D9CD-6E4C-B3AF-A7BE-D58D2C45393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41" y="661"/>
                <a:ext cx="15" cy="133"/>
              </a:xfrm>
              <a:custGeom>
                <a:avLst/>
                <a:gdLst>
                  <a:gd name="T0" fmla="*/ 15 w 15"/>
                  <a:gd name="T1" fmla="*/ 87 h 133"/>
                  <a:gd name="T2" fmla="*/ 0 w 15"/>
                  <a:gd name="T3" fmla="*/ 133 h 133"/>
                  <a:gd name="T4" fmla="*/ 0 w 15"/>
                  <a:gd name="T5" fmla="*/ 56 h 133"/>
                  <a:gd name="T6" fmla="*/ 1 w 15"/>
                  <a:gd name="T7" fmla="*/ 52 h 133"/>
                  <a:gd name="T8" fmla="*/ 3 w 15"/>
                  <a:gd name="T9" fmla="*/ 45 h 133"/>
                  <a:gd name="T10" fmla="*/ 6 w 15"/>
                  <a:gd name="T11" fmla="*/ 33 h 133"/>
                  <a:gd name="T12" fmla="*/ 10 w 15"/>
                  <a:gd name="T13" fmla="*/ 17 h 133"/>
                  <a:gd name="T14" fmla="*/ 15 w 15"/>
                  <a:gd name="T15" fmla="*/ 0 h 133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15"/>
                  <a:gd name="T25" fmla="*/ 0 h 133"/>
                  <a:gd name="T26" fmla="*/ 15 w 15"/>
                  <a:gd name="T27" fmla="*/ 133 h 133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15" h="133">
                    <a:moveTo>
                      <a:pt x="15" y="87"/>
                    </a:moveTo>
                    <a:lnTo>
                      <a:pt x="0" y="133"/>
                    </a:lnTo>
                    <a:lnTo>
                      <a:pt x="0" y="56"/>
                    </a:lnTo>
                    <a:lnTo>
                      <a:pt x="1" y="52"/>
                    </a:lnTo>
                    <a:lnTo>
                      <a:pt x="3" y="45"/>
                    </a:lnTo>
                    <a:lnTo>
                      <a:pt x="6" y="33"/>
                    </a:lnTo>
                    <a:lnTo>
                      <a:pt x="10" y="17"/>
                    </a:lnTo>
                    <a:lnTo>
                      <a:pt x="15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" name="Freeform 32">
                <a:extLst>
                  <a:ext uri="{FF2B5EF4-FFF2-40B4-BE49-F238E27FC236}">
                    <a16:creationId xmlns:a16="http://schemas.microsoft.com/office/drawing/2014/main" id="{D565FC3E-56C9-E8B7-B83D-0F13BE16D5E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615" y="620"/>
                <a:ext cx="241" cy="149"/>
              </a:xfrm>
              <a:custGeom>
                <a:avLst/>
                <a:gdLst>
                  <a:gd name="T0" fmla="*/ 241 w 241"/>
                  <a:gd name="T1" fmla="*/ 41 h 149"/>
                  <a:gd name="T2" fmla="*/ 28 w 241"/>
                  <a:gd name="T3" fmla="*/ 41 h 149"/>
                  <a:gd name="T4" fmla="*/ 0 w 241"/>
                  <a:gd name="T5" fmla="*/ 149 h 149"/>
                  <a:gd name="T6" fmla="*/ 0 w 241"/>
                  <a:gd name="T7" fmla="*/ 0 h 149"/>
                  <a:gd name="T8" fmla="*/ 28 w 241"/>
                  <a:gd name="T9" fmla="*/ 0 h 149"/>
                  <a:gd name="T10" fmla="*/ 241 w 241"/>
                  <a:gd name="T11" fmla="*/ 0 h 149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41"/>
                  <a:gd name="T19" fmla="*/ 0 h 149"/>
                  <a:gd name="T20" fmla="*/ 241 w 241"/>
                  <a:gd name="T21" fmla="*/ 149 h 149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41" h="149">
                    <a:moveTo>
                      <a:pt x="241" y="41"/>
                    </a:moveTo>
                    <a:lnTo>
                      <a:pt x="28" y="41"/>
                    </a:lnTo>
                    <a:lnTo>
                      <a:pt x="0" y="149"/>
                    </a:lnTo>
                    <a:lnTo>
                      <a:pt x="0" y="0"/>
                    </a:lnTo>
                    <a:lnTo>
                      <a:pt x="28" y="0"/>
                    </a:lnTo>
                    <a:lnTo>
                      <a:pt x="24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2" name="Freeform 33">
                <a:extLst>
                  <a:ext uri="{FF2B5EF4-FFF2-40B4-BE49-F238E27FC236}">
                    <a16:creationId xmlns:a16="http://schemas.microsoft.com/office/drawing/2014/main" id="{DEF0F232-00E1-28F2-ED36-9FC541F5312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25" y="717"/>
                <a:ext cx="16" cy="210"/>
              </a:xfrm>
              <a:custGeom>
                <a:avLst/>
                <a:gdLst>
                  <a:gd name="T0" fmla="*/ 16 w 16"/>
                  <a:gd name="T1" fmla="*/ 210 h 210"/>
                  <a:gd name="T2" fmla="*/ 14 w 16"/>
                  <a:gd name="T3" fmla="*/ 210 h 210"/>
                  <a:gd name="T4" fmla="*/ 0 w 16"/>
                  <a:gd name="T5" fmla="*/ 210 h 210"/>
                  <a:gd name="T6" fmla="*/ 0 w 16"/>
                  <a:gd name="T7" fmla="*/ 5 h 210"/>
                  <a:gd name="T8" fmla="*/ 14 w 16"/>
                  <a:gd name="T9" fmla="*/ 5 h 210"/>
                  <a:gd name="T10" fmla="*/ 16 w 16"/>
                  <a:gd name="T11" fmla="*/ 0 h 210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16"/>
                  <a:gd name="T19" fmla="*/ 0 h 210"/>
                  <a:gd name="T20" fmla="*/ 16 w 16"/>
                  <a:gd name="T21" fmla="*/ 210 h 210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16" h="210">
                    <a:moveTo>
                      <a:pt x="16" y="210"/>
                    </a:moveTo>
                    <a:lnTo>
                      <a:pt x="14" y="210"/>
                    </a:lnTo>
                    <a:lnTo>
                      <a:pt x="0" y="210"/>
                    </a:lnTo>
                    <a:lnTo>
                      <a:pt x="0" y="5"/>
                    </a:lnTo>
                    <a:lnTo>
                      <a:pt x="14" y="5"/>
                    </a:lnTo>
                    <a:lnTo>
                      <a:pt x="16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3" name="Freeform 34">
                <a:extLst>
                  <a:ext uri="{FF2B5EF4-FFF2-40B4-BE49-F238E27FC236}">
                    <a16:creationId xmlns:a16="http://schemas.microsoft.com/office/drawing/2014/main" id="{7D8B4C64-10EB-99E5-765F-54E882D5DC3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16" y="744"/>
                <a:ext cx="9" cy="183"/>
              </a:xfrm>
              <a:custGeom>
                <a:avLst/>
                <a:gdLst>
                  <a:gd name="T0" fmla="*/ 9 w 9"/>
                  <a:gd name="T1" fmla="*/ 183 h 183"/>
                  <a:gd name="T2" fmla="*/ 0 w 9"/>
                  <a:gd name="T3" fmla="*/ 183 h 183"/>
                  <a:gd name="T4" fmla="*/ 0 w 9"/>
                  <a:gd name="T5" fmla="*/ 36 h 183"/>
                  <a:gd name="T6" fmla="*/ 9 w 9"/>
                  <a:gd name="T7" fmla="*/ 0 h 183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9"/>
                  <a:gd name="T13" fmla="*/ 0 h 183"/>
                  <a:gd name="T14" fmla="*/ 9 w 9"/>
                  <a:gd name="T15" fmla="*/ 183 h 183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9" h="183">
                    <a:moveTo>
                      <a:pt x="9" y="183"/>
                    </a:moveTo>
                    <a:lnTo>
                      <a:pt x="0" y="183"/>
                    </a:lnTo>
                    <a:lnTo>
                      <a:pt x="0" y="36"/>
                    </a:lnTo>
                    <a:lnTo>
                      <a:pt x="9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4" name="Freeform 35">
                <a:extLst>
                  <a:ext uri="{FF2B5EF4-FFF2-40B4-BE49-F238E27FC236}">
                    <a16:creationId xmlns:a16="http://schemas.microsoft.com/office/drawing/2014/main" id="{DB910811-B890-6713-7D67-6C649CE4782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737" y="722"/>
                <a:ext cx="88" cy="22"/>
              </a:xfrm>
              <a:custGeom>
                <a:avLst/>
                <a:gdLst>
                  <a:gd name="T0" fmla="*/ 88 w 88"/>
                  <a:gd name="T1" fmla="*/ 22 h 22"/>
                  <a:gd name="T2" fmla="*/ 6 w 88"/>
                  <a:gd name="T3" fmla="*/ 22 h 22"/>
                  <a:gd name="T4" fmla="*/ 0 w 88"/>
                  <a:gd name="T5" fmla="*/ 22 h 22"/>
                  <a:gd name="T6" fmla="*/ 6 w 88"/>
                  <a:gd name="T7" fmla="*/ 0 h 22"/>
                  <a:gd name="T8" fmla="*/ 88 w 88"/>
                  <a:gd name="T9" fmla="*/ 0 h 22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88"/>
                  <a:gd name="T16" fmla="*/ 0 h 22"/>
                  <a:gd name="T17" fmla="*/ 88 w 88"/>
                  <a:gd name="T18" fmla="*/ 22 h 22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88" h="22">
                    <a:moveTo>
                      <a:pt x="88" y="22"/>
                    </a:moveTo>
                    <a:lnTo>
                      <a:pt x="6" y="22"/>
                    </a:lnTo>
                    <a:lnTo>
                      <a:pt x="0" y="22"/>
                    </a:lnTo>
                    <a:lnTo>
                      <a:pt x="6" y="0"/>
                    </a:lnTo>
                    <a:lnTo>
                      <a:pt x="88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5" name="Freeform 36">
                <a:extLst>
                  <a:ext uri="{FF2B5EF4-FFF2-40B4-BE49-F238E27FC236}">
                    <a16:creationId xmlns:a16="http://schemas.microsoft.com/office/drawing/2014/main" id="{CF2EECFE-7DCE-F997-3B4C-7F11675966F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584" y="824"/>
                <a:ext cx="232" cy="103"/>
              </a:xfrm>
              <a:custGeom>
                <a:avLst/>
                <a:gdLst>
                  <a:gd name="T0" fmla="*/ 232 w 232"/>
                  <a:gd name="T1" fmla="*/ 103 h 103"/>
                  <a:gd name="T2" fmla="*/ 216 w 232"/>
                  <a:gd name="T3" fmla="*/ 103 h 103"/>
                  <a:gd name="T4" fmla="*/ 0 w 232"/>
                  <a:gd name="T5" fmla="*/ 103 h 103"/>
                  <a:gd name="T6" fmla="*/ 0 w 232"/>
                  <a:gd name="T7" fmla="*/ 62 h 103"/>
                  <a:gd name="T8" fmla="*/ 216 w 232"/>
                  <a:gd name="T9" fmla="*/ 62 h 103"/>
                  <a:gd name="T10" fmla="*/ 232 w 232"/>
                  <a:gd name="T11" fmla="*/ 0 h 103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32"/>
                  <a:gd name="T19" fmla="*/ 0 h 103"/>
                  <a:gd name="T20" fmla="*/ 232 w 232"/>
                  <a:gd name="T21" fmla="*/ 103 h 103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32" h="103">
                    <a:moveTo>
                      <a:pt x="232" y="103"/>
                    </a:moveTo>
                    <a:lnTo>
                      <a:pt x="216" y="103"/>
                    </a:lnTo>
                    <a:lnTo>
                      <a:pt x="0" y="103"/>
                    </a:lnTo>
                    <a:lnTo>
                      <a:pt x="0" y="62"/>
                    </a:lnTo>
                    <a:lnTo>
                      <a:pt x="216" y="62"/>
                    </a:lnTo>
                    <a:lnTo>
                      <a:pt x="232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6" name="Freeform 37">
                <a:extLst>
                  <a:ext uri="{FF2B5EF4-FFF2-40B4-BE49-F238E27FC236}">
                    <a16:creationId xmlns:a16="http://schemas.microsoft.com/office/drawing/2014/main" id="{D46AB322-50DF-130A-2311-E4AAB2F0835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716" y="780"/>
                <a:ext cx="100" cy="44"/>
              </a:xfrm>
              <a:custGeom>
                <a:avLst/>
                <a:gdLst>
                  <a:gd name="T0" fmla="*/ 100 w 100"/>
                  <a:gd name="T1" fmla="*/ 44 h 44"/>
                  <a:gd name="T2" fmla="*/ 94 w 100"/>
                  <a:gd name="T3" fmla="*/ 44 h 44"/>
                  <a:gd name="T4" fmla="*/ 6 w 100"/>
                  <a:gd name="T5" fmla="*/ 44 h 44"/>
                  <a:gd name="T6" fmla="*/ 0 w 100"/>
                  <a:gd name="T7" fmla="*/ 44 h 44"/>
                  <a:gd name="T8" fmla="*/ 6 w 100"/>
                  <a:gd name="T9" fmla="*/ 22 h 44"/>
                  <a:gd name="T10" fmla="*/ 94 w 100"/>
                  <a:gd name="T11" fmla="*/ 22 h 44"/>
                  <a:gd name="T12" fmla="*/ 100 w 100"/>
                  <a:gd name="T13" fmla="*/ 0 h 44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100"/>
                  <a:gd name="T22" fmla="*/ 0 h 44"/>
                  <a:gd name="T23" fmla="*/ 100 w 100"/>
                  <a:gd name="T24" fmla="*/ 44 h 44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100" h="44">
                    <a:moveTo>
                      <a:pt x="100" y="44"/>
                    </a:moveTo>
                    <a:lnTo>
                      <a:pt x="94" y="44"/>
                    </a:lnTo>
                    <a:lnTo>
                      <a:pt x="6" y="44"/>
                    </a:lnTo>
                    <a:lnTo>
                      <a:pt x="0" y="44"/>
                    </a:lnTo>
                    <a:lnTo>
                      <a:pt x="6" y="22"/>
                    </a:lnTo>
                    <a:lnTo>
                      <a:pt x="94" y="22"/>
                    </a:lnTo>
                    <a:lnTo>
                      <a:pt x="100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7" name="Freeform 38">
                <a:extLst>
                  <a:ext uri="{FF2B5EF4-FFF2-40B4-BE49-F238E27FC236}">
                    <a16:creationId xmlns:a16="http://schemas.microsoft.com/office/drawing/2014/main" id="{080C839D-6F60-3E46-9203-E2867533E92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584" y="661"/>
                <a:ext cx="31" cy="225"/>
              </a:xfrm>
              <a:custGeom>
                <a:avLst/>
                <a:gdLst>
                  <a:gd name="T0" fmla="*/ 31 w 31"/>
                  <a:gd name="T1" fmla="*/ 108 h 225"/>
                  <a:gd name="T2" fmla="*/ 12 w 31"/>
                  <a:gd name="T3" fmla="*/ 181 h 225"/>
                  <a:gd name="T4" fmla="*/ 0 w 31"/>
                  <a:gd name="T5" fmla="*/ 225 h 225"/>
                  <a:gd name="T6" fmla="*/ 0 w 31"/>
                  <a:gd name="T7" fmla="*/ 73 h 225"/>
                  <a:gd name="T8" fmla="*/ 12 w 31"/>
                  <a:gd name="T9" fmla="*/ 73 h 225"/>
                  <a:gd name="T10" fmla="*/ 31 w 31"/>
                  <a:gd name="T11" fmla="*/ 0 h 225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31"/>
                  <a:gd name="T19" fmla="*/ 0 h 225"/>
                  <a:gd name="T20" fmla="*/ 31 w 31"/>
                  <a:gd name="T21" fmla="*/ 225 h 225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31" h="225">
                    <a:moveTo>
                      <a:pt x="31" y="108"/>
                    </a:moveTo>
                    <a:lnTo>
                      <a:pt x="12" y="181"/>
                    </a:lnTo>
                    <a:lnTo>
                      <a:pt x="0" y="225"/>
                    </a:lnTo>
                    <a:lnTo>
                      <a:pt x="0" y="73"/>
                    </a:lnTo>
                    <a:lnTo>
                      <a:pt x="12" y="73"/>
                    </a:lnTo>
                    <a:lnTo>
                      <a:pt x="3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8" name="Freeform 39">
                <a:extLst>
                  <a:ext uri="{FF2B5EF4-FFF2-40B4-BE49-F238E27FC236}">
                    <a16:creationId xmlns:a16="http://schemas.microsoft.com/office/drawing/2014/main" id="{1CC523EE-5C0A-9D9E-0BDE-2F9E099F45F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55" y="620"/>
                <a:ext cx="260" cy="114"/>
              </a:xfrm>
              <a:custGeom>
                <a:avLst/>
                <a:gdLst>
                  <a:gd name="T0" fmla="*/ 260 w 260"/>
                  <a:gd name="T1" fmla="*/ 41 h 114"/>
                  <a:gd name="T2" fmla="*/ 19 w 260"/>
                  <a:gd name="T3" fmla="*/ 41 h 114"/>
                  <a:gd name="T4" fmla="*/ 0 w 260"/>
                  <a:gd name="T5" fmla="*/ 114 h 114"/>
                  <a:gd name="T6" fmla="*/ 0 w 260"/>
                  <a:gd name="T7" fmla="*/ 0 h 114"/>
                  <a:gd name="T8" fmla="*/ 19 w 260"/>
                  <a:gd name="T9" fmla="*/ 0 h 114"/>
                  <a:gd name="T10" fmla="*/ 260 w 260"/>
                  <a:gd name="T11" fmla="*/ 0 h 114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60"/>
                  <a:gd name="T19" fmla="*/ 0 h 114"/>
                  <a:gd name="T20" fmla="*/ 260 w 260"/>
                  <a:gd name="T21" fmla="*/ 114 h 114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60" h="114">
                    <a:moveTo>
                      <a:pt x="260" y="41"/>
                    </a:moveTo>
                    <a:lnTo>
                      <a:pt x="19" y="41"/>
                    </a:lnTo>
                    <a:lnTo>
                      <a:pt x="0" y="114"/>
                    </a:lnTo>
                    <a:lnTo>
                      <a:pt x="0" y="0"/>
                    </a:lnTo>
                    <a:lnTo>
                      <a:pt x="19" y="0"/>
                    </a:lnTo>
                    <a:lnTo>
                      <a:pt x="260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9" name="Freeform 40">
                <a:extLst>
                  <a:ext uri="{FF2B5EF4-FFF2-40B4-BE49-F238E27FC236}">
                    <a16:creationId xmlns:a16="http://schemas.microsoft.com/office/drawing/2014/main" id="{7B4DFFDD-463E-559A-53E0-FC0E0366DB4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78" y="732"/>
                <a:ext cx="206" cy="195"/>
              </a:xfrm>
              <a:custGeom>
                <a:avLst/>
                <a:gdLst>
                  <a:gd name="T0" fmla="*/ 206 w 206"/>
                  <a:gd name="T1" fmla="*/ 195 h 195"/>
                  <a:gd name="T2" fmla="*/ 155 w 206"/>
                  <a:gd name="T3" fmla="*/ 195 h 195"/>
                  <a:gd name="T4" fmla="*/ 114 w 206"/>
                  <a:gd name="T5" fmla="*/ 195 h 195"/>
                  <a:gd name="T6" fmla="*/ 0 w 206"/>
                  <a:gd name="T7" fmla="*/ 195 h 195"/>
                  <a:gd name="T8" fmla="*/ 0 w 206"/>
                  <a:gd name="T9" fmla="*/ 154 h 195"/>
                  <a:gd name="T10" fmla="*/ 114 w 206"/>
                  <a:gd name="T11" fmla="*/ 154 h 195"/>
                  <a:gd name="T12" fmla="*/ 155 w 206"/>
                  <a:gd name="T13" fmla="*/ 0 h 195"/>
                  <a:gd name="T14" fmla="*/ 206 w 206"/>
                  <a:gd name="T15" fmla="*/ 2 h 195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206"/>
                  <a:gd name="T25" fmla="*/ 0 h 195"/>
                  <a:gd name="T26" fmla="*/ 206 w 206"/>
                  <a:gd name="T27" fmla="*/ 195 h 195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206" h="195">
                    <a:moveTo>
                      <a:pt x="206" y="195"/>
                    </a:moveTo>
                    <a:lnTo>
                      <a:pt x="155" y="195"/>
                    </a:lnTo>
                    <a:lnTo>
                      <a:pt x="114" y="195"/>
                    </a:lnTo>
                    <a:lnTo>
                      <a:pt x="0" y="195"/>
                    </a:lnTo>
                    <a:lnTo>
                      <a:pt x="0" y="154"/>
                    </a:lnTo>
                    <a:lnTo>
                      <a:pt x="114" y="154"/>
                    </a:lnTo>
                    <a:lnTo>
                      <a:pt x="155" y="0"/>
                    </a:lnTo>
                    <a:lnTo>
                      <a:pt x="206" y="2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50" name="Freeform 41">
                <a:extLst>
                  <a:ext uri="{FF2B5EF4-FFF2-40B4-BE49-F238E27FC236}">
                    <a16:creationId xmlns:a16="http://schemas.microsoft.com/office/drawing/2014/main" id="{5C79F2B9-CA65-A743-FC25-678DBC5E97D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78" y="732"/>
                <a:ext cx="40" cy="154"/>
              </a:xfrm>
              <a:custGeom>
                <a:avLst/>
                <a:gdLst>
                  <a:gd name="T0" fmla="*/ 40 w 40"/>
                  <a:gd name="T1" fmla="*/ 0 h 154"/>
                  <a:gd name="T2" fmla="*/ 0 w 40"/>
                  <a:gd name="T3" fmla="*/ 154 h 154"/>
                  <a:gd name="T4" fmla="*/ 0 w 40"/>
                  <a:gd name="T5" fmla="*/ 1 h 154"/>
                  <a:gd name="T6" fmla="*/ 0 60000 65536"/>
                  <a:gd name="T7" fmla="*/ 0 60000 65536"/>
                  <a:gd name="T8" fmla="*/ 0 60000 65536"/>
                  <a:gd name="T9" fmla="*/ 0 w 40"/>
                  <a:gd name="T10" fmla="*/ 0 h 154"/>
                  <a:gd name="T11" fmla="*/ 40 w 40"/>
                  <a:gd name="T12" fmla="*/ 154 h 154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40" h="154">
                    <a:moveTo>
                      <a:pt x="40" y="0"/>
                    </a:moveTo>
                    <a:lnTo>
                      <a:pt x="0" y="154"/>
                    </a:lnTo>
                    <a:lnTo>
                      <a:pt x="0" y="1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51" name="Freeform 42">
                <a:extLst>
                  <a:ext uri="{FF2B5EF4-FFF2-40B4-BE49-F238E27FC236}">
                    <a16:creationId xmlns:a16="http://schemas.microsoft.com/office/drawing/2014/main" id="{02887F1F-61FF-385F-C3CA-5EB24BFBB4B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55" y="733"/>
                <a:ext cx="23" cy="194"/>
              </a:xfrm>
              <a:custGeom>
                <a:avLst/>
                <a:gdLst>
                  <a:gd name="T0" fmla="*/ 23 w 23"/>
                  <a:gd name="T1" fmla="*/ 194 h 194"/>
                  <a:gd name="T2" fmla="*/ 0 w 23"/>
                  <a:gd name="T3" fmla="*/ 194 h 194"/>
                  <a:gd name="T4" fmla="*/ 0 w 23"/>
                  <a:gd name="T5" fmla="*/ 1 h 194"/>
                  <a:gd name="T6" fmla="*/ 23 w 23"/>
                  <a:gd name="T7" fmla="*/ 0 h 194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23"/>
                  <a:gd name="T13" fmla="*/ 0 h 194"/>
                  <a:gd name="T14" fmla="*/ 23 w 23"/>
                  <a:gd name="T15" fmla="*/ 194 h 194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23" h="194">
                    <a:moveTo>
                      <a:pt x="23" y="194"/>
                    </a:moveTo>
                    <a:lnTo>
                      <a:pt x="0" y="194"/>
                    </a:lnTo>
                    <a:lnTo>
                      <a:pt x="0" y="1"/>
                    </a:lnTo>
                    <a:lnTo>
                      <a:pt x="23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52" name="Freeform 43">
                <a:extLst>
                  <a:ext uri="{FF2B5EF4-FFF2-40B4-BE49-F238E27FC236}">
                    <a16:creationId xmlns:a16="http://schemas.microsoft.com/office/drawing/2014/main" id="{C68E7A9A-1239-5735-091C-91996BB3ED8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288" y="620"/>
                <a:ext cx="67" cy="307"/>
              </a:xfrm>
              <a:custGeom>
                <a:avLst/>
                <a:gdLst>
                  <a:gd name="T0" fmla="*/ 67 w 67"/>
                  <a:gd name="T1" fmla="*/ 307 h 307"/>
                  <a:gd name="T2" fmla="*/ 0 w 67"/>
                  <a:gd name="T3" fmla="*/ 307 h 307"/>
                  <a:gd name="T4" fmla="*/ 0 w 67"/>
                  <a:gd name="T5" fmla="*/ 0 h 307"/>
                  <a:gd name="T6" fmla="*/ 67 w 67"/>
                  <a:gd name="T7" fmla="*/ 0 h 307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67"/>
                  <a:gd name="T13" fmla="*/ 0 h 307"/>
                  <a:gd name="T14" fmla="*/ 67 w 67"/>
                  <a:gd name="T15" fmla="*/ 307 h 307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67" h="307">
                    <a:moveTo>
                      <a:pt x="67" y="307"/>
                    </a:moveTo>
                    <a:lnTo>
                      <a:pt x="0" y="307"/>
                    </a:lnTo>
                    <a:lnTo>
                      <a:pt x="0" y="0"/>
                    </a:lnTo>
                    <a:lnTo>
                      <a:pt x="67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</xdr:grpSp>
    <xdr:clientData/>
  </xdr:twoCellAnchor>
  <xdr:twoCellAnchor>
    <xdr:from>
      <xdr:col>27</xdr:col>
      <xdr:colOff>104775</xdr:colOff>
      <xdr:row>0</xdr:row>
      <xdr:rowOff>95250</xdr:rowOff>
    </xdr:from>
    <xdr:to>
      <xdr:col>29</xdr:col>
      <xdr:colOff>587873</xdr:colOff>
      <xdr:row>1</xdr:row>
      <xdr:rowOff>46264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F95409CD-A6E3-4C40-B74C-2A80FB3B2C7F}"/>
            </a:ext>
          </a:extLst>
        </xdr:cNvPr>
        <xdr:cNvGrpSpPr/>
      </xdr:nvGrpSpPr>
      <xdr:grpSpPr>
        <a:xfrm>
          <a:off x="16392525" y="95250"/>
          <a:ext cx="1979884" cy="304800"/>
          <a:chOff x="5957909" y="95250"/>
          <a:chExt cx="1660836" cy="20874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11CAC9FC-6E52-48CD-3A3D-69A379E71989}"/>
              </a:ext>
            </a:extLst>
          </xdr:cNvPr>
          <xdr:cNvGrpSpPr>
            <a:grpSpLocks/>
          </xdr:cNvGrpSpPr>
        </xdr:nvGrpSpPr>
        <xdr:grpSpPr bwMode="auto">
          <a:xfrm>
            <a:off x="5957909" y="95250"/>
            <a:ext cx="845706" cy="208749"/>
            <a:chOff x="8791" y="610"/>
            <a:chExt cx="1426" cy="327"/>
          </a:xfrm>
        </xdr:grpSpPr>
        <xdr:sp macro="" textlink="">
          <xdr:nvSpPr>
            <xdr:cNvPr id="24" name="Freeform 4">
              <a:extLst>
                <a:ext uri="{FF2B5EF4-FFF2-40B4-BE49-F238E27FC236}">
                  <a16:creationId xmlns:a16="http://schemas.microsoft.com/office/drawing/2014/main" id="{941A3627-45AE-17B6-F7A5-8287E223D275}"/>
                </a:ext>
              </a:extLst>
            </xdr:cNvPr>
            <xdr:cNvSpPr>
              <a:spLocks/>
            </xdr:cNvSpPr>
          </xdr:nvSpPr>
          <xdr:spPr bwMode="auto">
            <a:xfrm>
              <a:off x="9304" y="795"/>
              <a:ext cx="64" cy="37"/>
            </a:xfrm>
            <a:custGeom>
              <a:avLst/>
              <a:gdLst>
                <a:gd name="T0" fmla="*/ 9 w 64"/>
                <a:gd name="T1" fmla="*/ 0 h 37"/>
                <a:gd name="T2" fmla="*/ 21 w 64"/>
                <a:gd name="T3" fmla="*/ 0 h 37"/>
                <a:gd name="T4" fmla="*/ 24 w 64"/>
                <a:gd name="T5" fmla="*/ 0 h 37"/>
                <a:gd name="T6" fmla="*/ 64 w 64"/>
                <a:gd name="T7" fmla="*/ 13 h 37"/>
                <a:gd name="T8" fmla="*/ 64 w 64"/>
                <a:gd name="T9" fmla="*/ 16 h 37"/>
                <a:gd name="T10" fmla="*/ 13 w 64"/>
                <a:gd name="T11" fmla="*/ 37 h 37"/>
                <a:gd name="T12" fmla="*/ 0 w 64"/>
                <a:gd name="T13" fmla="*/ 37 h 37"/>
                <a:gd name="T14" fmla="*/ 9 w 64"/>
                <a:gd name="T15" fmla="*/ 0 h 37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w 64"/>
                <a:gd name="T25" fmla="*/ 0 h 37"/>
                <a:gd name="T26" fmla="*/ 64 w 64"/>
                <a:gd name="T27" fmla="*/ 37 h 37"/>
              </a:gdLst>
              <a:ahLst/>
              <a:cxnLst>
                <a:cxn ang="T16">
                  <a:pos x="T0" y="T1"/>
                </a:cxn>
                <a:cxn ang="T17">
                  <a:pos x="T2" y="T3"/>
                </a:cxn>
                <a:cxn ang="T18">
                  <a:pos x="T4" y="T5"/>
                </a:cxn>
                <a:cxn ang="T19">
                  <a:pos x="T6" y="T7"/>
                </a:cxn>
                <a:cxn ang="T20">
                  <a:pos x="T8" y="T9"/>
                </a:cxn>
                <a:cxn ang="T21">
                  <a:pos x="T10" y="T11"/>
                </a:cxn>
                <a:cxn ang="T22">
                  <a:pos x="T12" y="T13"/>
                </a:cxn>
                <a:cxn ang="T23">
                  <a:pos x="T14" y="T15"/>
                </a:cxn>
              </a:cxnLst>
              <a:rect l="T24" t="T25" r="T26" b="T27"/>
              <a:pathLst>
                <a:path w="64" h="37">
                  <a:moveTo>
                    <a:pt x="9" y="0"/>
                  </a:moveTo>
                  <a:lnTo>
                    <a:pt x="21" y="0"/>
                  </a:lnTo>
                  <a:lnTo>
                    <a:pt x="24" y="0"/>
                  </a:lnTo>
                  <a:lnTo>
                    <a:pt x="64" y="13"/>
                  </a:lnTo>
                  <a:lnTo>
                    <a:pt x="64" y="16"/>
                  </a:lnTo>
                  <a:lnTo>
                    <a:pt x="13" y="37"/>
                  </a:lnTo>
                  <a:lnTo>
                    <a:pt x="0" y="37"/>
                  </a:lnTo>
                  <a:lnTo>
                    <a:pt x="9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  <xdr:grpSp>
          <xdr:nvGrpSpPr>
            <xdr:cNvPr id="25" name="Group 5">
              <a:extLst>
                <a:ext uri="{FF2B5EF4-FFF2-40B4-BE49-F238E27FC236}">
                  <a16:creationId xmlns:a16="http://schemas.microsoft.com/office/drawing/2014/main" id="{6AE057E8-E187-A92B-BEE2-7DB6B33F843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092" y="620"/>
              <a:ext cx="1115" cy="307"/>
              <a:chOff x="9092" y="620"/>
              <a:chExt cx="1115" cy="307"/>
            </a:xfrm>
          </xdr:grpSpPr>
          <xdr:sp macro="" textlink="">
            <xdr:nvSpPr>
              <xdr:cNvPr id="28" name="Rectangle 6">
                <a:extLst>
                  <a:ext uri="{FF2B5EF4-FFF2-40B4-BE49-F238E27FC236}">
                    <a16:creationId xmlns:a16="http://schemas.microsoft.com/office/drawing/2014/main" id="{E7926612-FD47-32F1-6566-7CB483E23E0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126" y="620"/>
                <a:ext cx="81" cy="307"/>
              </a:xfrm>
              <a:prstGeom prst="rect">
                <a:avLst/>
              </a:prstGeom>
              <a:solidFill>
                <a:srgbClr val="D30026"/>
              </a:solidFill>
              <a:ln w="9525">
                <a:noFill/>
                <a:miter lim="800000"/>
                <a:headEnd/>
                <a:tailEnd/>
              </a:ln>
            </xdr:spPr>
          </xdr:sp>
          <xdr:sp macro="" textlink="">
            <xdr:nvSpPr>
              <xdr:cNvPr id="29" name="Freeform 7">
                <a:extLst>
                  <a:ext uri="{FF2B5EF4-FFF2-40B4-BE49-F238E27FC236}">
                    <a16:creationId xmlns:a16="http://schemas.microsoft.com/office/drawing/2014/main" id="{645294B4-6D21-5464-F25A-CE5E5A6B41E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112" y="723"/>
                <a:ext cx="14" cy="204"/>
              </a:xfrm>
              <a:custGeom>
                <a:avLst/>
                <a:gdLst>
                  <a:gd name="T0" fmla="*/ 14 w 14"/>
                  <a:gd name="T1" fmla="*/ 204 h 204"/>
                  <a:gd name="T2" fmla="*/ 14 w 14"/>
                  <a:gd name="T3" fmla="*/ 204 h 204"/>
                  <a:gd name="T4" fmla="*/ 0 w 14"/>
                  <a:gd name="T5" fmla="*/ 204 h 204"/>
                  <a:gd name="T6" fmla="*/ 0 w 14"/>
                  <a:gd name="T7" fmla="*/ 42 h 204"/>
                  <a:gd name="T8" fmla="*/ 13 w 14"/>
                  <a:gd name="T9" fmla="*/ 8 h 204"/>
                  <a:gd name="T10" fmla="*/ 14 w 14"/>
                  <a:gd name="T11" fmla="*/ 0 h 204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14"/>
                  <a:gd name="T19" fmla="*/ 0 h 204"/>
                  <a:gd name="T20" fmla="*/ 14 w 14"/>
                  <a:gd name="T21" fmla="*/ 204 h 204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14" h="204">
                    <a:moveTo>
                      <a:pt x="14" y="204"/>
                    </a:moveTo>
                    <a:lnTo>
                      <a:pt x="14" y="204"/>
                    </a:lnTo>
                    <a:lnTo>
                      <a:pt x="0" y="204"/>
                    </a:lnTo>
                    <a:lnTo>
                      <a:pt x="0" y="42"/>
                    </a:lnTo>
                    <a:lnTo>
                      <a:pt x="13" y="8"/>
                    </a:lnTo>
                    <a:lnTo>
                      <a:pt x="1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30" name="Freeform 8">
                <a:extLst>
                  <a:ext uri="{FF2B5EF4-FFF2-40B4-BE49-F238E27FC236}">
                    <a16:creationId xmlns:a16="http://schemas.microsoft.com/office/drawing/2014/main" id="{F922DEDF-C708-D142-C350-D1989282D5E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815" y="620"/>
                <a:ext cx="311" cy="266"/>
              </a:xfrm>
              <a:custGeom>
                <a:avLst/>
                <a:gdLst>
                  <a:gd name="T0" fmla="*/ 311 w 311"/>
                  <a:gd name="T1" fmla="*/ 103 h 266"/>
                  <a:gd name="T2" fmla="*/ 272 w 311"/>
                  <a:gd name="T3" fmla="*/ 52 h 266"/>
                  <a:gd name="T4" fmla="*/ 208 w 311"/>
                  <a:gd name="T5" fmla="*/ 41 h 266"/>
                  <a:gd name="T6" fmla="*/ 198 w 311"/>
                  <a:gd name="T7" fmla="*/ 41 h 266"/>
                  <a:gd name="T8" fmla="*/ 59 w 311"/>
                  <a:gd name="T9" fmla="*/ 41 h 266"/>
                  <a:gd name="T10" fmla="*/ 0 w 311"/>
                  <a:gd name="T11" fmla="*/ 266 h 266"/>
                  <a:gd name="T12" fmla="*/ 0 w 311"/>
                  <a:gd name="T13" fmla="*/ 0 h 266"/>
                  <a:gd name="T14" fmla="*/ 311 w 311"/>
                  <a:gd name="T15" fmla="*/ 0 h 266"/>
                  <a:gd name="T16" fmla="*/ 311 w 311"/>
                  <a:gd name="T17" fmla="*/ 0 h 26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311"/>
                  <a:gd name="T28" fmla="*/ 0 h 266"/>
                  <a:gd name="T29" fmla="*/ 311 w 311"/>
                  <a:gd name="T30" fmla="*/ 266 h 266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311" h="266">
                    <a:moveTo>
                      <a:pt x="311" y="103"/>
                    </a:moveTo>
                    <a:lnTo>
                      <a:pt x="272" y="52"/>
                    </a:lnTo>
                    <a:lnTo>
                      <a:pt x="208" y="41"/>
                    </a:lnTo>
                    <a:lnTo>
                      <a:pt x="198" y="41"/>
                    </a:lnTo>
                    <a:lnTo>
                      <a:pt x="59" y="41"/>
                    </a:lnTo>
                    <a:lnTo>
                      <a:pt x="0" y="266"/>
                    </a:lnTo>
                    <a:lnTo>
                      <a:pt x="0" y="0"/>
                    </a:lnTo>
                    <a:lnTo>
                      <a:pt x="311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7" name="Freeform 9">
                <a:extLst>
                  <a:ext uri="{FF2B5EF4-FFF2-40B4-BE49-F238E27FC236}">
                    <a16:creationId xmlns:a16="http://schemas.microsoft.com/office/drawing/2014/main" id="{8DDC02B2-D94E-4140-1372-F715F5ED0AD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815" y="814"/>
                <a:ext cx="297" cy="113"/>
              </a:xfrm>
              <a:custGeom>
                <a:avLst/>
                <a:gdLst>
                  <a:gd name="T0" fmla="*/ 297 w 297"/>
                  <a:gd name="T1" fmla="*/ 113 h 113"/>
                  <a:gd name="T2" fmla="*/ 297 w 297"/>
                  <a:gd name="T3" fmla="*/ 113 h 113"/>
                  <a:gd name="T4" fmla="*/ 0 w 297"/>
                  <a:gd name="T5" fmla="*/ 113 h 113"/>
                  <a:gd name="T6" fmla="*/ 0 w 297"/>
                  <a:gd name="T7" fmla="*/ 72 h 113"/>
                  <a:gd name="T8" fmla="*/ 112 w 297"/>
                  <a:gd name="T9" fmla="*/ 72 h 113"/>
                  <a:gd name="T10" fmla="*/ 131 w 297"/>
                  <a:gd name="T11" fmla="*/ 0 h 113"/>
                  <a:gd name="T12" fmla="*/ 133 w 297"/>
                  <a:gd name="T13" fmla="*/ 0 h 113"/>
                  <a:gd name="T14" fmla="*/ 164 w 297"/>
                  <a:gd name="T15" fmla="*/ 72 h 113"/>
                  <a:gd name="T16" fmla="*/ 297 w 297"/>
                  <a:gd name="T17" fmla="*/ 72 h 11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297"/>
                  <a:gd name="T28" fmla="*/ 0 h 113"/>
                  <a:gd name="T29" fmla="*/ 297 w 297"/>
                  <a:gd name="T30" fmla="*/ 113 h 11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297" h="113">
                    <a:moveTo>
                      <a:pt x="297" y="113"/>
                    </a:moveTo>
                    <a:lnTo>
                      <a:pt x="297" y="113"/>
                    </a:lnTo>
                    <a:lnTo>
                      <a:pt x="0" y="113"/>
                    </a:lnTo>
                    <a:lnTo>
                      <a:pt x="0" y="72"/>
                    </a:lnTo>
                    <a:lnTo>
                      <a:pt x="112" y="72"/>
                    </a:lnTo>
                    <a:lnTo>
                      <a:pt x="131" y="0"/>
                    </a:lnTo>
                    <a:lnTo>
                      <a:pt x="133" y="0"/>
                    </a:lnTo>
                    <a:lnTo>
                      <a:pt x="164" y="72"/>
                    </a:lnTo>
                    <a:lnTo>
                      <a:pt x="297" y="72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8" name="Freeform 10">
                <a:extLst>
                  <a:ext uri="{FF2B5EF4-FFF2-40B4-BE49-F238E27FC236}">
                    <a16:creationId xmlns:a16="http://schemas.microsoft.com/office/drawing/2014/main" id="{F0E409C5-E109-B19F-FFB1-A18F4433C79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047" y="765"/>
                <a:ext cx="65" cy="121"/>
              </a:xfrm>
              <a:custGeom>
                <a:avLst/>
                <a:gdLst>
                  <a:gd name="T0" fmla="*/ 65 w 65"/>
                  <a:gd name="T1" fmla="*/ 121 h 121"/>
                  <a:gd name="T2" fmla="*/ 62 w 65"/>
                  <a:gd name="T3" fmla="*/ 117 h 121"/>
                  <a:gd name="T4" fmla="*/ 59 w 65"/>
                  <a:gd name="T5" fmla="*/ 112 h 121"/>
                  <a:gd name="T6" fmla="*/ 56 w 65"/>
                  <a:gd name="T7" fmla="*/ 107 h 121"/>
                  <a:gd name="T8" fmla="*/ 52 w 65"/>
                  <a:gd name="T9" fmla="*/ 102 h 121"/>
                  <a:gd name="T10" fmla="*/ 48 w 65"/>
                  <a:gd name="T11" fmla="*/ 96 h 121"/>
                  <a:gd name="T12" fmla="*/ 44 w 65"/>
                  <a:gd name="T13" fmla="*/ 90 h 121"/>
                  <a:gd name="T14" fmla="*/ 40 w 65"/>
                  <a:gd name="T15" fmla="*/ 84 h 121"/>
                  <a:gd name="T16" fmla="*/ 35 w 65"/>
                  <a:gd name="T17" fmla="*/ 77 h 121"/>
                  <a:gd name="T18" fmla="*/ 30 w 65"/>
                  <a:gd name="T19" fmla="*/ 69 h 121"/>
                  <a:gd name="T20" fmla="*/ 7 w 65"/>
                  <a:gd name="T21" fmla="*/ 39 h 121"/>
                  <a:gd name="T22" fmla="*/ 6 w 65"/>
                  <a:gd name="T23" fmla="*/ 39 h 121"/>
                  <a:gd name="T24" fmla="*/ 1 w 65"/>
                  <a:gd name="T25" fmla="*/ 35 h 121"/>
                  <a:gd name="T26" fmla="*/ 0 w 65"/>
                  <a:gd name="T27" fmla="*/ 35 h 121"/>
                  <a:gd name="T28" fmla="*/ 0 w 65"/>
                  <a:gd name="T29" fmla="*/ 35 h 121"/>
                  <a:gd name="T30" fmla="*/ 0 w 65"/>
                  <a:gd name="T31" fmla="*/ 34 h 121"/>
                  <a:gd name="T32" fmla="*/ 0 w 65"/>
                  <a:gd name="T33" fmla="*/ 33 h 121"/>
                  <a:gd name="T34" fmla="*/ 0 w 65"/>
                  <a:gd name="T35" fmla="*/ 33 h 121"/>
                  <a:gd name="T36" fmla="*/ 1 w 65"/>
                  <a:gd name="T37" fmla="*/ 32 h 121"/>
                  <a:gd name="T38" fmla="*/ 2 w 65"/>
                  <a:gd name="T39" fmla="*/ 32 h 121"/>
                  <a:gd name="T40" fmla="*/ 3 w 65"/>
                  <a:gd name="T41" fmla="*/ 32 h 121"/>
                  <a:gd name="T42" fmla="*/ 3 w 65"/>
                  <a:gd name="T43" fmla="*/ 32 h 121"/>
                  <a:gd name="T44" fmla="*/ 4 w 65"/>
                  <a:gd name="T45" fmla="*/ 32 h 121"/>
                  <a:gd name="T46" fmla="*/ 5 w 65"/>
                  <a:gd name="T47" fmla="*/ 31 h 121"/>
                  <a:gd name="T48" fmla="*/ 6 w 65"/>
                  <a:gd name="T49" fmla="*/ 31 h 121"/>
                  <a:gd name="T50" fmla="*/ 7 w 65"/>
                  <a:gd name="T51" fmla="*/ 31 h 121"/>
                  <a:gd name="T52" fmla="*/ 8 w 65"/>
                  <a:gd name="T53" fmla="*/ 31 h 121"/>
                  <a:gd name="T54" fmla="*/ 8 w 65"/>
                  <a:gd name="T55" fmla="*/ 31 h 121"/>
                  <a:gd name="T56" fmla="*/ 9 w 65"/>
                  <a:gd name="T57" fmla="*/ 30 h 121"/>
                  <a:gd name="T58" fmla="*/ 10 w 65"/>
                  <a:gd name="T59" fmla="*/ 30 h 121"/>
                  <a:gd name="T60" fmla="*/ 11 w 65"/>
                  <a:gd name="T61" fmla="*/ 30 h 121"/>
                  <a:gd name="T62" fmla="*/ 12 w 65"/>
                  <a:gd name="T63" fmla="*/ 30 h 121"/>
                  <a:gd name="T64" fmla="*/ 12 w 65"/>
                  <a:gd name="T65" fmla="*/ 30 h 121"/>
                  <a:gd name="T66" fmla="*/ 13 w 65"/>
                  <a:gd name="T67" fmla="*/ 29 h 121"/>
                  <a:gd name="T68" fmla="*/ 14 w 65"/>
                  <a:gd name="T69" fmla="*/ 29 h 121"/>
                  <a:gd name="T70" fmla="*/ 15 w 65"/>
                  <a:gd name="T71" fmla="*/ 29 h 121"/>
                  <a:gd name="T72" fmla="*/ 15 w 65"/>
                  <a:gd name="T73" fmla="*/ 29 h 121"/>
                  <a:gd name="T74" fmla="*/ 19 w 65"/>
                  <a:gd name="T75" fmla="*/ 28 h 121"/>
                  <a:gd name="T76" fmla="*/ 25 w 65"/>
                  <a:gd name="T77" fmla="*/ 26 h 121"/>
                  <a:gd name="T78" fmla="*/ 65 w 65"/>
                  <a:gd name="T79" fmla="*/ 0 h 121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w 65"/>
                  <a:gd name="T121" fmla="*/ 0 h 121"/>
                  <a:gd name="T122" fmla="*/ 65 w 65"/>
                  <a:gd name="T123" fmla="*/ 121 h 121"/>
                </a:gdLst>
                <a:ahLst/>
                <a:cxnLst>
                  <a:cxn ang="T80">
                    <a:pos x="T0" y="T1"/>
                  </a:cxn>
                  <a:cxn ang="T81">
                    <a:pos x="T2" y="T3"/>
                  </a:cxn>
                  <a:cxn ang="T82">
                    <a:pos x="T4" y="T5"/>
                  </a:cxn>
                  <a:cxn ang="T83">
                    <a:pos x="T6" y="T7"/>
                  </a:cxn>
                  <a:cxn ang="T84">
                    <a:pos x="T8" y="T9"/>
                  </a:cxn>
                  <a:cxn ang="T85">
                    <a:pos x="T10" y="T11"/>
                  </a:cxn>
                  <a:cxn ang="T86">
                    <a:pos x="T12" y="T13"/>
                  </a:cxn>
                  <a:cxn ang="T87">
                    <a:pos x="T14" y="T15"/>
                  </a:cxn>
                  <a:cxn ang="T88">
                    <a:pos x="T16" y="T17"/>
                  </a:cxn>
                  <a:cxn ang="T89">
                    <a:pos x="T18" y="T19"/>
                  </a:cxn>
                  <a:cxn ang="T90">
                    <a:pos x="T20" y="T21"/>
                  </a:cxn>
                  <a:cxn ang="T91">
                    <a:pos x="T22" y="T23"/>
                  </a:cxn>
                  <a:cxn ang="T92">
                    <a:pos x="T24" y="T25"/>
                  </a:cxn>
                  <a:cxn ang="T93">
                    <a:pos x="T26" y="T27"/>
                  </a:cxn>
                  <a:cxn ang="T94">
                    <a:pos x="T28" y="T29"/>
                  </a:cxn>
                  <a:cxn ang="T95">
                    <a:pos x="T30" y="T31"/>
                  </a:cxn>
                  <a:cxn ang="T96">
                    <a:pos x="T32" y="T33"/>
                  </a:cxn>
                  <a:cxn ang="T97">
                    <a:pos x="T34" y="T35"/>
                  </a:cxn>
                  <a:cxn ang="T98">
                    <a:pos x="T36" y="T37"/>
                  </a:cxn>
                  <a:cxn ang="T99">
                    <a:pos x="T38" y="T39"/>
                  </a:cxn>
                  <a:cxn ang="T100">
                    <a:pos x="T40" y="T41"/>
                  </a:cxn>
                  <a:cxn ang="T101">
                    <a:pos x="T42" y="T43"/>
                  </a:cxn>
                  <a:cxn ang="T102">
                    <a:pos x="T44" y="T45"/>
                  </a:cxn>
                  <a:cxn ang="T103">
                    <a:pos x="T46" y="T47"/>
                  </a:cxn>
                  <a:cxn ang="T104">
                    <a:pos x="T48" y="T49"/>
                  </a:cxn>
                  <a:cxn ang="T105">
                    <a:pos x="T50" y="T51"/>
                  </a:cxn>
                  <a:cxn ang="T106">
                    <a:pos x="T52" y="T53"/>
                  </a:cxn>
                  <a:cxn ang="T107">
                    <a:pos x="T54" y="T55"/>
                  </a:cxn>
                  <a:cxn ang="T108">
                    <a:pos x="T56" y="T57"/>
                  </a:cxn>
                  <a:cxn ang="T109">
                    <a:pos x="T58" y="T59"/>
                  </a:cxn>
                  <a:cxn ang="T110">
                    <a:pos x="T60" y="T61"/>
                  </a:cxn>
                  <a:cxn ang="T111">
                    <a:pos x="T62" y="T63"/>
                  </a:cxn>
                  <a:cxn ang="T112">
                    <a:pos x="T64" y="T65"/>
                  </a:cxn>
                  <a:cxn ang="T113">
                    <a:pos x="T66" y="T67"/>
                  </a:cxn>
                  <a:cxn ang="T114">
                    <a:pos x="T68" y="T69"/>
                  </a:cxn>
                  <a:cxn ang="T115">
                    <a:pos x="T70" y="T71"/>
                  </a:cxn>
                  <a:cxn ang="T116">
                    <a:pos x="T72" y="T73"/>
                  </a:cxn>
                  <a:cxn ang="T117">
                    <a:pos x="T74" y="T75"/>
                  </a:cxn>
                  <a:cxn ang="T118">
                    <a:pos x="T76" y="T77"/>
                  </a:cxn>
                  <a:cxn ang="T119">
                    <a:pos x="T78" y="T79"/>
                  </a:cxn>
                </a:cxnLst>
                <a:rect l="T120" t="T121" r="T122" b="T123"/>
                <a:pathLst>
                  <a:path w="65" h="121">
                    <a:moveTo>
                      <a:pt x="65" y="121"/>
                    </a:moveTo>
                    <a:lnTo>
                      <a:pt x="62" y="117"/>
                    </a:lnTo>
                    <a:lnTo>
                      <a:pt x="59" y="112"/>
                    </a:lnTo>
                    <a:lnTo>
                      <a:pt x="56" y="107"/>
                    </a:lnTo>
                    <a:lnTo>
                      <a:pt x="52" y="102"/>
                    </a:lnTo>
                    <a:lnTo>
                      <a:pt x="48" y="96"/>
                    </a:lnTo>
                    <a:lnTo>
                      <a:pt x="44" y="90"/>
                    </a:lnTo>
                    <a:lnTo>
                      <a:pt x="40" y="84"/>
                    </a:lnTo>
                    <a:lnTo>
                      <a:pt x="35" y="77"/>
                    </a:lnTo>
                    <a:lnTo>
                      <a:pt x="30" y="69"/>
                    </a:lnTo>
                    <a:lnTo>
                      <a:pt x="7" y="39"/>
                    </a:lnTo>
                    <a:lnTo>
                      <a:pt x="6" y="39"/>
                    </a:lnTo>
                    <a:lnTo>
                      <a:pt x="1" y="35"/>
                    </a:lnTo>
                    <a:lnTo>
                      <a:pt x="0" y="35"/>
                    </a:lnTo>
                    <a:lnTo>
                      <a:pt x="0" y="34"/>
                    </a:lnTo>
                    <a:lnTo>
                      <a:pt x="0" y="33"/>
                    </a:lnTo>
                    <a:lnTo>
                      <a:pt x="1" y="32"/>
                    </a:lnTo>
                    <a:lnTo>
                      <a:pt x="2" y="32"/>
                    </a:lnTo>
                    <a:lnTo>
                      <a:pt x="3" y="32"/>
                    </a:lnTo>
                    <a:lnTo>
                      <a:pt x="4" y="32"/>
                    </a:lnTo>
                    <a:lnTo>
                      <a:pt x="5" y="31"/>
                    </a:lnTo>
                    <a:lnTo>
                      <a:pt x="6" y="31"/>
                    </a:lnTo>
                    <a:lnTo>
                      <a:pt x="7" y="31"/>
                    </a:lnTo>
                    <a:lnTo>
                      <a:pt x="8" y="31"/>
                    </a:lnTo>
                    <a:lnTo>
                      <a:pt x="9" y="30"/>
                    </a:lnTo>
                    <a:lnTo>
                      <a:pt x="10" y="30"/>
                    </a:lnTo>
                    <a:lnTo>
                      <a:pt x="11" y="30"/>
                    </a:lnTo>
                    <a:lnTo>
                      <a:pt x="12" y="30"/>
                    </a:lnTo>
                    <a:lnTo>
                      <a:pt x="13" y="29"/>
                    </a:lnTo>
                    <a:lnTo>
                      <a:pt x="14" y="29"/>
                    </a:lnTo>
                    <a:lnTo>
                      <a:pt x="15" y="29"/>
                    </a:lnTo>
                    <a:lnTo>
                      <a:pt x="19" y="28"/>
                    </a:lnTo>
                    <a:lnTo>
                      <a:pt x="25" y="26"/>
                    </a:lnTo>
                    <a:lnTo>
                      <a:pt x="65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09" name="Freeform 11">
                <a:extLst>
                  <a:ext uri="{FF2B5EF4-FFF2-40B4-BE49-F238E27FC236}">
                    <a16:creationId xmlns:a16="http://schemas.microsoft.com/office/drawing/2014/main" id="{5CFE9F88-6FD3-1856-9BAC-58A79EE0489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798" y="620"/>
                <a:ext cx="17" cy="307"/>
              </a:xfrm>
              <a:custGeom>
                <a:avLst/>
                <a:gdLst>
                  <a:gd name="T0" fmla="*/ 17 w 17"/>
                  <a:gd name="T1" fmla="*/ 307 h 307"/>
                  <a:gd name="T2" fmla="*/ 0 w 17"/>
                  <a:gd name="T3" fmla="*/ 307 h 307"/>
                  <a:gd name="T4" fmla="*/ 0 w 17"/>
                  <a:gd name="T5" fmla="*/ 0 h 307"/>
                  <a:gd name="T6" fmla="*/ 17 w 17"/>
                  <a:gd name="T7" fmla="*/ 0 h 307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17"/>
                  <a:gd name="T13" fmla="*/ 0 h 307"/>
                  <a:gd name="T14" fmla="*/ 17 w 17"/>
                  <a:gd name="T15" fmla="*/ 307 h 307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17" h="307">
                    <a:moveTo>
                      <a:pt x="17" y="307"/>
                    </a:moveTo>
                    <a:lnTo>
                      <a:pt x="0" y="307"/>
                    </a:lnTo>
                    <a:lnTo>
                      <a:pt x="0" y="0"/>
                    </a:lnTo>
                    <a:lnTo>
                      <a:pt x="17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0" name="Freeform 12">
                <a:extLst>
                  <a:ext uri="{FF2B5EF4-FFF2-40B4-BE49-F238E27FC236}">
                    <a16:creationId xmlns:a16="http://schemas.microsoft.com/office/drawing/2014/main" id="{59208C83-63E7-8DAB-7421-70D9FA64FE2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49" y="858"/>
                <a:ext cx="349" cy="69"/>
              </a:xfrm>
              <a:custGeom>
                <a:avLst/>
                <a:gdLst>
                  <a:gd name="T0" fmla="*/ 349 w 349"/>
                  <a:gd name="T1" fmla="*/ 69 h 69"/>
                  <a:gd name="T2" fmla="*/ 349 w 349"/>
                  <a:gd name="T3" fmla="*/ 69 h 69"/>
                  <a:gd name="T4" fmla="*/ 0 w 349"/>
                  <a:gd name="T5" fmla="*/ 69 h 69"/>
                  <a:gd name="T6" fmla="*/ 0 w 349"/>
                  <a:gd name="T7" fmla="*/ 28 h 69"/>
                  <a:gd name="T8" fmla="*/ 121 w 349"/>
                  <a:gd name="T9" fmla="*/ 28 h 69"/>
                  <a:gd name="T10" fmla="*/ 138 w 349"/>
                  <a:gd name="T11" fmla="*/ 0 h 69"/>
                  <a:gd name="T12" fmla="*/ 224 w 349"/>
                  <a:gd name="T13" fmla="*/ 0 h 69"/>
                  <a:gd name="T14" fmla="*/ 228 w 349"/>
                  <a:gd name="T15" fmla="*/ 28 h 69"/>
                  <a:gd name="T16" fmla="*/ 349 w 349"/>
                  <a:gd name="T17" fmla="*/ 28 h 69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349"/>
                  <a:gd name="T28" fmla="*/ 0 h 69"/>
                  <a:gd name="T29" fmla="*/ 349 w 349"/>
                  <a:gd name="T30" fmla="*/ 69 h 69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349" h="69">
                    <a:moveTo>
                      <a:pt x="349" y="69"/>
                    </a:moveTo>
                    <a:lnTo>
                      <a:pt x="349" y="69"/>
                    </a:lnTo>
                    <a:lnTo>
                      <a:pt x="0" y="69"/>
                    </a:lnTo>
                    <a:lnTo>
                      <a:pt x="0" y="28"/>
                    </a:lnTo>
                    <a:lnTo>
                      <a:pt x="121" y="28"/>
                    </a:lnTo>
                    <a:lnTo>
                      <a:pt x="138" y="0"/>
                    </a:lnTo>
                    <a:lnTo>
                      <a:pt x="224" y="0"/>
                    </a:lnTo>
                    <a:lnTo>
                      <a:pt x="228" y="28"/>
                    </a:lnTo>
                    <a:lnTo>
                      <a:pt x="349" y="28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1" name="Freeform 13">
                <a:extLst>
                  <a:ext uri="{FF2B5EF4-FFF2-40B4-BE49-F238E27FC236}">
                    <a16:creationId xmlns:a16="http://schemas.microsoft.com/office/drawing/2014/main" id="{C2425E5A-F20E-8312-D940-AF643E5E9F6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85" y="620"/>
                <a:ext cx="313" cy="266"/>
              </a:xfrm>
              <a:custGeom>
                <a:avLst/>
                <a:gdLst>
                  <a:gd name="T0" fmla="*/ 313 w 313"/>
                  <a:gd name="T1" fmla="*/ 266 h 266"/>
                  <a:gd name="T2" fmla="*/ 260 w 313"/>
                  <a:gd name="T3" fmla="*/ 41 h 266"/>
                  <a:gd name="T4" fmla="*/ 133 w 313"/>
                  <a:gd name="T5" fmla="*/ 41 h 266"/>
                  <a:gd name="T6" fmla="*/ 0 w 313"/>
                  <a:gd name="T7" fmla="*/ 218 h 266"/>
                  <a:gd name="T8" fmla="*/ 0 w 313"/>
                  <a:gd name="T9" fmla="*/ 0 h 266"/>
                  <a:gd name="T10" fmla="*/ 133 w 313"/>
                  <a:gd name="T11" fmla="*/ 0 h 266"/>
                  <a:gd name="T12" fmla="*/ 260 w 313"/>
                  <a:gd name="T13" fmla="*/ 0 h 266"/>
                  <a:gd name="T14" fmla="*/ 313 w 313"/>
                  <a:gd name="T15" fmla="*/ 0 h 26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313"/>
                  <a:gd name="T25" fmla="*/ 0 h 266"/>
                  <a:gd name="T26" fmla="*/ 313 w 313"/>
                  <a:gd name="T27" fmla="*/ 266 h 266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313" h="266">
                    <a:moveTo>
                      <a:pt x="313" y="266"/>
                    </a:moveTo>
                    <a:lnTo>
                      <a:pt x="260" y="41"/>
                    </a:lnTo>
                    <a:lnTo>
                      <a:pt x="133" y="41"/>
                    </a:lnTo>
                    <a:lnTo>
                      <a:pt x="0" y="218"/>
                    </a:lnTo>
                    <a:lnTo>
                      <a:pt x="0" y="0"/>
                    </a:lnTo>
                    <a:lnTo>
                      <a:pt x="133" y="0"/>
                    </a:lnTo>
                    <a:lnTo>
                      <a:pt x="260" y="0"/>
                    </a:lnTo>
                    <a:lnTo>
                      <a:pt x="313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2" name="Freeform 14">
                <a:extLst>
                  <a:ext uri="{FF2B5EF4-FFF2-40B4-BE49-F238E27FC236}">
                    <a16:creationId xmlns:a16="http://schemas.microsoft.com/office/drawing/2014/main" id="{A00E1959-CB2F-4904-CDF5-41C8DEAED4F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73" y="709"/>
                <a:ext cx="12" cy="145"/>
              </a:xfrm>
              <a:custGeom>
                <a:avLst/>
                <a:gdLst>
                  <a:gd name="T0" fmla="*/ 12 w 12"/>
                  <a:gd name="T1" fmla="*/ 129 h 145"/>
                  <a:gd name="T2" fmla="*/ 11 w 12"/>
                  <a:gd name="T3" fmla="*/ 130 h 145"/>
                  <a:gd name="T4" fmla="*/ 10 w 12"/>
                  <a:gd name="T5" fmla="*/ 132 h 145"/>
                  <a:gd name="T6" fmla="*/ 9 w 12"/>
                  <a:gd name="T7" fmla="*/ 133 h 145"/>
                  <a:gd name="T8" fmla="*/ 8 w 12"/>
                  <a:gd name="T9" fmla="*/ 134 h 145"/>
                  <a:gd name="T10" fmla="*/ 7 w 12"/>
                  <a:gd name="T11" fmla="*/ 136 h 145"/>
                  <a:gd name="T12" fmla="*/ 5 w 12"/>
                  <a:gd name="T13" fmla="*/ 138 h 145"/>
                  <a:gd name="T14" fmla="*/ 4 w 12"/>
                  <a:gd name="T15" fmla="*/ 140 h 145"/>
                  <a:gd name="T16" fmla="*/ 2 w 12"/>
                  <a:gd name="T17" fmla="*/ 143 h 145"/>
                  <a:gd name="T18" fmla="*/ 0 w 12"/>
                  <a:gd name="T19" fmla="*/ 145 h 145"/>
                  <a:gd name="T20" fmla="*/ 0 w 12"/>
                  <a:gd name="T21" fmla="*/ 34 h 145"/>
                  <a:gd name="T22" fmla="*/ 11 w 12"/>
                  <a:gd name="T23" fmla="*/ 7 h 145"/>
                  <a:gd name="T24" fmla="*/ 12 w 12"/>
                  <a:gd name="T25" fmla="*/ 0 h 145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2"/>
                  <a:gd name="T40" fmla="*/ 0 h 145"/>
                  <a:gd name="T41" fmla="*/ 12 w 12"/>
                  <a:gd name="T42" fmla="*/ 145 h 145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2" h="145">
                    <a:moveTo>
                      <a:pt x="12" y="129"/>
                    </a:moveTo>
                    <a:lnTo>
                      <a:pt x="11" y="130"/>
                    </a:lnTo>
                    <a:lnTo>
                      <a:pt x="10" y="132"/>
                    </a:lnTo>
                    <a:lnTo>
                      <a:pt x="9" y="133"/>
                    </a:lnTo>
                    <a:lnTo>
                      <a:pt x="8" y="134"/>
                    </a:lnTo>
                    <a:lnTo>
                      <a:pt x="7" y="136"/>
                    </a:lnTo>
                    <a:lnTo>
                      <a:pt x="5" y="138"/>
                    </a:lnTo>
                    <a:lnTo>
                      <a:pt x="4" y="140"/>
                    </a:lnTo>
                    <a:lnTo>
                      <a:pt x="2" y="143"/>
                    </a:lnTo>
                    <a:lnTo>
                      <a:pt x="0" y="145"/>
                    </a:lnTo>
                    <a:lnTo>
                      <a:pt x="0" y="34"/>
                    </a:lnTo>
                    <a:lnTo>
                      <a:pt x="11" y="7"/>
                    </a:lnTo>
                    <a:lnTo>
                      <a:pt x="12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3" name="Freeform 15">
                <a:extLst>
                  <a:ext uri="{FF2B5EF4-FFF2-40B4-BE49-F238E27FC236}">
                    <a16:creationId xmlns:a16="http://schemas.microsoft.com/office/drawing/2014/main" id="{FEC0F292-8CAB-782E-DF2E-FFA4524AD26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" y="620"/>
                <a:ext cx="302" cy="266"/>
              </a:xfrm>
              <a:custGeom>
                <a:avLst/>
                <a:gdLst>
                  <a:gd name="T0" fmla="*/ 302 w 302"/>
                  <a:gd name="T1" fmla="*/ 89 h 266"/>
                  <a:gd name="T2" fmla="*/ 253 w 302"/>
                  <a:gd name="T3" fmla="*/ 46 h 266"/>
                  <a:gd name="T4" fmla="*/ 193 w 302"/>
                  <a:gd name="T5" fmla="*/ 41 h 266"/>
                  <a:gd name="T6" fmla="*/ 59 w 302"/>
                  <a:gd name="T7" fmla="*/ 41 h 266"/>
                  <a:gd name="T8" fmla="*/ 0 w 302"/>
                  <a:gd name="T9" fmla="*/ 266 h 266"/>
                  <a:gd name="T10" fmla="*/ 0 w 302"/>
                  <a:gd name="T11" fmla="*/ 0 h 266"/>
                  <a:gd name="T12" fmla="*/ 301 w 302"/>
                  <a:gd name="T13" fmla="*/ 0 h 266"/>
                  <a:gd name="T14" fmla="*/ 302 w 302"/>
                  <a:gd name="T15" fmla="*/ 0 h 26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302"/>
                  <a:gd name="T25" fmla="*/ 0 h 266"/>
                  <a:gd name="T26" fmla="*/ 302 w 302"/>
                  <a:gd name="T27" fmla="*/ 266 h 266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302" h="266">
                    <a:moveTo>
                      <a:pt x="302" y="89"/>
                    </a:moveTo>
                    <a:lnTo>
                      <a:pt x="253" y="46"/>
                    </a:lnTo>
                    <a:lnTo>
                      <a:pt x="193" y="41"/>
                    </a:lnTo>
                    <a:lnTo>
                      <a:pt x="59" y="41"/>
                    </a:lnTo>
                    <a:lnTo>
                      <a:pt x="0" y="266"/>
                    </a:lnTo>
                    <a:lnTo>
                      <a:pt x="0" y="0"/>
                    </a:lnTo>
                    <a:lnTo>
                      <a:pt x="301" y="0"/>
                    </a:lnTo>
                    <a:lnTo>
                      <a:pt x="302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4" name="Freeform 16">
                <a:extLst>
                  <a:ext uri="{FF2B5EF4-FFF2-40B4-BE49-F238E27FC236}">
                    <a16:creationId xmlns:a16="http://schemas.microsoft.com/office/drawing/2014/main" id="{3ACB031C-0AD4-A492-F83D-A16AC2FEE15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49" y="812"/>
                <a:ext cx="24" cy="74"/>
              </a:xfrm>
              <a:custGeom>
                <a:avLst/>
                <a:gdLst>
                  <a:gd name="T0" fmla="*/ 24 w 24"/>
                  <a:gd name="T1" fmla="*/ 42 h 74"/>
                  <a:gd name="T2" fmla="*/ 24 w 24"/>
                  <a:gd name="T3" fmla="*/ 43 h 74"/>
                  <a:gd name="T4" fmla="*/ 23 w 24"/>
                  <a:gd name="T5" fmla="*/ 43 h 74"/>
                  <a:gd name="T6" fmla="*/ 22 w 24"/>
                  <a:gd name="T7" fmla="*/ 44 h 74"/>
                  <a:gd name="T8" fmla="*/ 20 w 24"/>
                  <a:gd name="T9" fmla="*/ 47 h 74"/>
                  <a:gd name="T10" fmla="*/ 17 w 24"/>
                  <a:gd name="T11" fmla="*/ 51 h 74"/>
                  <a:gd name="T12" fmla="*/ 13 w 24"/>
                  <a:gd name="T13" fmla="*/ 56 h 74"/>
                  <a:gd name="T14" fmla="*/ 9 w 24"/>
                  <a:gd name="T15" fmla="*/ 62 h 74"/>
                  <a:gd name="T16" fmla="*/ 4 w 24"/>
                  <a:gd name="T17" fmla="*/ 68 h 74"/>
                  <a:gd name="T18" fmla="*/ 0 w 24"/>
                  <a:gd name="T19" fmla="*/ 74 h 74"/>
                  <a:gd name="T20" fmla="*/ 0 w 24"/>
                  <a:gd name="T21" fmla="*/ 45 h 74"/>
                  <a:gd name="T22" fmla="*/ 4 w 24"/>
                  <a:gd name="T23" fmla="*/ 41 h 74"/>
                  <a:gd name="T24" fmla="*/ 9 w 24"/>
                  <a:gd name="T25" fmla="*/ 36 h 74"/>
                  <a:gd name="T26" fmla="*/ 24 w 24"/>
                  <a:gd name="T27" fmla="*/ 4 h 74"/>
                  <a:gd name="T28" fmla="*/ 24 w 24"/>
                  <a:gd name="T29" fmla="*/ 0 h 74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24"/>
                  <a:gd name="T46" fmla="*/ 0 h 74"/>
                  <a:gd name="T47" fmla="*/ 24 w 24"/>
                  <a:gd name="T48" fmla="*/ 74 h 74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24" h="74">
                    <a:moveTo>
                      <a:pt x="24" y="42"/>
                    </a:moveTo>
                    <a:lnTo>
                      <a:pt x="24" y="43"/>
                    </a:lnTo>
                    <a:lnTo>
                      <a:pt x="23" y="43"/>
                    </a:lnTo>
                    <a:lnTo>
                      <a:pt x="22" y="44"/>
                    </a:lnTo>
                    <a:lnTo>
                      <a:pt x="20" y="47"/>
                    </a:lnTo>
                    <a:lnTo>
                      <a:pt x="17" y="51"/>
                    </a:lnTo>
                    <a:lnTo>
                      <a:pt x="13" y="56"/>
                    </a:lnTo>
                    <a:lnTo>
                      <a:pt x="9" y="62"/>
                    </a:lnTo>
                    <a:lnTo>
                      <a:pt x="4" y="68"/>
                    </a:lnTo>
                    <a:lnTo>
                      <a:pt x="0" y="74"/>
                    </a:lnTo>
                    <a:lnTo>
                      <a:pt x="0" y="45"/>
                    </a:lnTo>
                    <a:lnTo>
                      <a:pt x="4" y="41"/>
                    </a:lnTo>
                    <a:lnTo>
                      <a:pt x="9" y="36"/>
                    </a:lnTo>
                    <a:lnTo>
                      <a:pt x="24" y="4"/>
                    </a:lnTo>
                    <a:lnTo>
                      <a:pt x="2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5" name="Freeform 17">
                <a:extLst>
                  <a:ext uri="{FF2B5EF4-FFF2-40B4-BE49-F238E27FC236}">
                    <a16:creationId xmlns:a16="http://schemas.microsoft.com/office/drawing/2014/main" id="{11F0D5FE-EF32-5A9B-695B-D93033F5364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429" y="743"/>
                <a:ext cx="44" cy="69"/>
              </a:xfrm>
              <a:custGeom>
                <a:avLst/>
                <a:gdLst>
                  <a:gd name="T0" fmla="*/ 44 w 44"/>
                  <a:gd name="T1" fmla="*/ 69 h 69"/>
                  <a:gd name="T2" fmla="*/ 44 w 44"/>
                  <a:gd name="T3" fmla="*/ 67 h 69"/>
                  <a:gd name="T4" fmla="*/ 44 w 44"/>
                  <a:gd name="T5" fmla="*/ 66 h 69"/>
                  <a:gd name="T6" fmla="*/ 43 w 44"/>
                  <a:gd name="T7" fmla="*/ 62 h 69"/>
                  <a:gd name="T8" fmla="*/ 39 w 44"/>
                  <a:gd name="T9" fmla="*/ 52 h 69"/>
                  <a:gd name="T10" fmla="*/ 38 w 44"/>
                  <a:gd name="T11" fmla="*/ 50 h 69"/>
                  <a:gd name="T12" fmla="*/ 36 w 44"/>
                  <a:gd name="T13" fmla="*/ 48 h 69"/>
                  <a:gd name="T14" fmla="*/ 36 w 44"/>
                  <a:gd name="T15" fmla="*/ 47 h 69"/>
                  <a:gd name="T16" fmla="*/ 34 w 44"/>
                  <a:gd name="T17" fmla="*/ 45 h 69"/>
                  <a:gd name="T18" fmla="*/ 31 w 44"/>
                  <a:gd name="T19" fmla="*/ 42 h 69"/>
                  <a:gd name="T20" fmla="*/ 31 w 44"/>
                  <a:gd name="T21" fmla="*/ 42 h 69"/>
                  <a:gd name="T22" fmla="*/ 28 w 44"/>
                  <a:gd name="T23" fmla="*/ 40 h 69"/>
                  <a:gd name="T24" fmla="*/ 27 w 44"/>
                  <a:gd name="T25" fmla="*/ 40 h 69"/>
                  <a:gd name="T26" fmla="*/ 25 w 44"/>
                  <a:gd name="T27" fmla="*/ 38 h 69"/>
                  <a:gd name="T28" fmla="*/ 24 w 44"/>
                  <a:gd name="T29" fmla="*/ 37 h 69"/>
                  <a:gd name="T30" fmla="*/ 9 w 44"/>
                  <a:gd name="T31" fmla="*/ 30 h 69"/>
                  <a:gd name="T32" fmla="*/ 5 w 44"/>
                  <a:gd name="T33" fmla="*/ 29 h 69"/>
                  <a:gd name="T34" fmla="*/ 1 w 44"/>
                  <a:gd name="T35" fmla="*/ 28 h 69"/>
                  <a:gd name="T36" fmla="*/ 0 w 44"/>
                  <a:gd name="T37" fmla="*/ 27 h 69"/>
                  <a:gd name="T38" fmla="*/ 1 w 44"/>
                  <a:gd name="T39" fmla="*/ 26 h 69"/>
                  <a:gd name="T40" fmla="*/ 5 w 44"/>
                  <a:gd name="T41" fmla="*/ 25 h 69"/>
                  <a:gd name="T42" fmla="*/ 9 w 44"/>
                  <a:gd name="T43" fmla="*/ 23 h 69"/>
                  <a:gd name="T44" fmla="*/ 9 w 44"/>
                  <a:gd name="T45" fmla="*/ 23 h 69"/>
                  <a:gd name="T46" fmla="*/ 13 w 44"/>
                  <a:gd name="T47" fmla="*/ 22 h 69"/>
                  <a:gd name="T48" fmla="*/ 13 w 44"/>
                  <a:gd name="T49" fmla="*/ 22 h 69"/>
                  <a:gd name="T50" fmla="*/ 17 w 44"/>
                  <a:gd name="T51" fmla="*/ 20 h 69"/>
                  <a:gd name="T52" fmla="*/ 17 w 44"/>
                  <a:gd name="T53" fmla="*/ 20 h 69"/>
                  <a:gd name="T54" fmla="*/ 21 w 44"/>
                  <a:gd name="T55" fmla="*/ 19 h 69"/>
                  <a:gd name="T56" fmla="*/ 21 w 44"/>
                  <a:gd name="T57" fmla="*/ 18 h 69"/>
                  <a:gd name="T58" fmla="*/ 24 w 44"/>
                  <a:gd name="T59" fmla="*/ 17 h 69"/>
                  <a:gd name="T60" fmla="*/ 25 w 44"/>
                  <a:gd name="T61" fmla="*/ 16 h 69"/>
                  <a:gd name="T62" fmla="*/ 33 w 44"/>
                  <a:gd name="T63" fmla="*/ 10 h 69"/>
                  <a:gd name="T64" fmla="*/ 36 w 44"/>
                  <a:gd name="T65" fmla="*/ 8 h 69"/>
                  <a:gd name="T66" fmla="*/ 36 w 44"/>
                  <a:gd name="T67" fmla="*/ 8 h 69"/>
                  <a:gd name="T68" fmla="*/ 38 w 44"/>
                  <a:gd name="T69" fmla="*/ 6 h 69"/>
                  <a:gd name="T70" fmla="*/ 39 w 44"/>
                  <a:gd name="T71" fmla="*/ 5 h 69"/>
                  <a:gd name="T72" fmla="*/ 40 w 44"/>
                  <a:gd name="T73" fmla="*/ 5 h 69"/>
                  <a:gd name="T74" fmla="*/ 41 w 44"/>
                  <a:gd name="T75" fmla="*/ 3 h 69"/>
                  <a:gd name="T76" fmla="*/ 41 w 44"/>
                  <a:gd name="T77" fmla="*/ 3 h 69"/>
                  <a:gd name="T78" fmla="*/ 42 w 44"/>
                  <a:gd name="T79" fmla="*/ 2 h 69"/>
                  <a:gd name="T80" fmla="*/ 43 w 44"/>
                  <a:gd name="T81" fmla="*/ 1 h 69"/>
                  <a:gd name="T82" fmla="*/ 44 w 44"/>
                  <a:gd name="T83" fmla="*/ 0 h 69"/>
                  <a:gd name="T84" fmla="*/ 44 w 44"/>
                  <a:gd name="T85" fmla="*/ 0 h 69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w 44"/>
                  <a:gd name="T130" fmla="*/ 0 h 69"/>
                  <a:gd name="T131" fmla="*/ 44 w 44"/>
                  <a:gd name="T132" fmla="*/ 69 h 69"/>
                </a:gdLst>
                <a:ahLst/>
                <a:cxnLst>
                  <a:cxn ang="T86">
                    <a:pos x="T0" y="T1"/>
                  </a:cxn>
                  <a:cxn ang="T87">
                    <a:pos x="T2" y="T3"/>
                  </a:cxn>
                  <a:cxn ang="T88">
                    <a:pos x="T4" y="T5"/>
                  </a:cxn>
                  <a:cxn ang="T89">
                    <a:pos x="T6" y="T7"/>
                  </a:cxn>
                  <a:cxn ang="T90">
                    <a:pos x="T8" y="T9"/>
                  </a:cxn>
                  <a:cxn ang="T91">
                    <a:pos x="T10" y="T11"/>
                  </a:cxn>
                  <a:cxn ang="T92">
                    <a:pos x="T12" y="T13"/>
                  </a:cxn>
                  <a:cxn ang="T93">
                    <a:pos x="T14" y="T15"/>
                  </a:cxn>
                  <a:cxn ang="T94">
                    <a:pos x="T16" y="T17"/>
                  </a:cxn>
                  <a:cxn ang="T95">
                    <a:pos x="T18" y="T19"/>
                  </a:cxn>
                  <a:cxn ang="T96">
                    <a:pos x="T20" y="T21"/>
                  </a:cxn>
                  <a:cxn ang="T97">
                    <a:pos x="T22" y="T23"/>
                  </a:cxn>
                  <a:cxn ang="T98">
                    <a:pos x="T24" y="T25"/>
                  </a:cxn>
                  <a:cxn ang="T99">
                    <a:pos x="T26" y="T27"/>
                  </a:cxn>
                  <a:cxn ang="T100">
                    <a:pos x="T28" y="T29"/>
                  </a:cxn>
                  <a:cxn ang="T101">
                    <a:pos x="T30" y="T31"/>
                  </a:cxn>
                  <a:cxn ang="T102">
                    <a:pos x="T32" y="T33"/>
                  </a:cxn>
                  <a:cxn ang="T103">
                    <a:pos x="T34" y="T35"/>
                  </a:cxn>
                  <a:cxn ang="T104">
                    <a:pos x="T36" y="T37"/>
                  </a:cxn>
                  <a:cxn ang="T105">
                    <a:pos x="T38" y="T39"/>
                  </a:cxn>
                  <a:cxn ang="T106">
                    <a:pos x="T40" y="T41"/>
                  </a:cxn>
                  <a:cxn ang="T107">
                    <a:pos x="T42" y="T43"/>
                  </a:cxn>
                  <a:cxn ang="T108">
                    <a:pos x="T44" y="T45"/>
                  </a:cxn>
                  <a:cxn ang="T109">
                    <a:pos x="T46" y="T47"/>
                  </a:cxn>
                  <a:cxn ang="T110">
                    <a:pos x="T48" y="T49"/>
                  </a:cxn>
                  <a:cxn ang="T111">
                    <a:pos x="T50" y="T51"/>
                  </a:cxn>
                  <a:cxn ang="T112">
                    <a:pos x="T52" y="T53"/>
                  </a:cxn>
                  <a:cxn ang="T113">
                    <a:pos x="T54" y="T55"/>
                  </a:cxn>
                  <a:cxn ang="T114">
                    <a:pos x="T56" y="T57"/>
                  </a:cxn>
                  <a:cxn ang="T115">
                    <a:pos x="T58" y="T59"/>
                  </a:cxn>
                  <a:cxn ang="T116">
                    <a:pos x="T60" y="T61"/>
                  </a:cxn>
                  <a:cxn ang="T117">
                    <a:pos x="T62" y="T63"/>
                  </a:cxn>
                  <a:cxn ang="T118">
                    <a:pos x="T64" y="T65"/>
                  </a:cxn>
                  <a:cxn ang="T119">
                    <a:pos x="T66" y="T67"/>
                  </a:cxn>
                  <a:cxn ang="T120">
                    <a:pos x="T68" y="T69"/>
                  </a:cxn>
                  <a:cxn ang="T121">
                    <a:pos x="T70" y="T71"/>
                  </a:cxn>
                  <a:cxn ang="T122">
                    <a:pos x="T72" y="T73"/>
                  </a:cxn>
                  <a:cxn ang="T123">
                    <a:pos x="T74" y="T75"/>
                  </a:cxn>
                  <a:cxn ang="T124">
                    <a:pos x="T76" y="T77"/>
                  </a:cxn>
                  <a:cxn ang="T125">
                    <a:pos x="T78" y="T79"/>
                  </a:cxn>
                  <a:cxn ang="T126">
                    <a:pos x="T80" y="T81"/>
                  </a:cxn>
                  <a:cxn ang="T127">
                    <a:pos x="T82" y="T83"/>
                  </a:cxn>
                  <a:cxn ang="T128">
                    <a:pos x="T84" y="T85"/>
                  </a:cxn>
                </a:cxnLst>
                <a:rect l="T129" t="T130" r="T131" b="T132"/>
                <a:pathLst>
                  <a:path w="44" h="69">
                    <a:moveTo>
                      <a:pt x="44" y="69"/>
                    </a:moveTo>
                    <a:lnTo>
                      <a:pt x="44" y="67"/>
                    </a:lnTo>
                    <a:lnTo>
                      <a:pt x="44" y="66"/>
                    </a:lnTo>
                    <a:lnTo>
                      <a:pt x="43" y="62"/>
                    </a:lnTo>
                    <a:lnTo>
                      <a:pt x="39" y="52"/>
                    </a:lnTo>
                    <a:lnTo>
                      <a:pt x="38" y="50"/>
                    </a:lnTo>
                    <a:lnTo>
                      <a:pt x="36" y="48"/>
                    </a:lnTo>
                    <a:lnTo>
                      <a:pt x="36" y="47"/>
                    </a:lnTo>
                    <a:lnTo>
                      <a:pt x="34" y="45"/>
                    </a:lnTo>
                    <a:lnTo>
                      <a:pt x="31" y="42"/>
                    </a:lnTo>
                    <a:lnTo>
                      <a:pt x="28" y="40"/>
                    </a:lnTo>
                    <a:lnTo>
                      <a:pt x="27" y="40"/>
                    </a:lnTo>
                    <a:lnTo>
                      <a:pt x="25" y="38"/>
                    </a:lnTo>
                    <a:lnTo>
                      <a:pt x="24" y="37"/>
                    </a:lnTo>
                    <a:lnTo>
                      <a:pt x="9" y="30"/>
                    </a:lnTo>
                    <a:lnTo>
                      <a:pt x="5" y="29"/>
                    </a:lnTo>
                    <a:lnTo>
                      <a:pt x="1" y="28"/>
                    </a:lnTo>
                    <a:lnTo>
                      <a:pt x="0" y="27"/>
                    </a:lnTo>
                    <a:lnTo>
                      <a:pt x="1" y="26"/>
                    </a:lnTo>
                    <a:lnTo>
                      <a:pt x="5" y="25"/>
                    </a:lnTo>
                    <a:lnTo>
                      <a:pt x="9" y="23"/>
                    </a:lnTo>
                    <a:lnTo>
                      <a:pt x="13" y="22"/>
                    </a:lnTo>
                    <a:lnTo>
                      <a:pt x="17" y="20"/>
                    </a:lnTo>
                    <a:lnTo>
                      <a:pt x="21" y="19"/>
                    </a:lnTo>
                    <a:lnTo>
                      <a:pt x="21" y="18"/>
                    </a:lnTo>
                    <a:lnTo>
                      <a:pt x="24" y="17"/>
                    </a:lnTo>
                    <a:lnTo>
                      <a:pt x="25" y="16"/>
                    </a:lnTo>
                    <a:lnTo>
                      <a:pt x="33" y="10"/>
                    </a:lnTo>
                    <a:lnTo>
                      <a:pt x="36" y="8"/>
                    </a:lnTo>
                    <a:lnTo>
                      <a:pt x="38" y="6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3"/>
                    </a:lnTo>
                    <a:lnTo>
                      <a:pt x="42" y="2"/>
                    </a:lnTo>
                    <a:lnTo>
                      <a:pt x="43" y="1"/>
                    </a:lnTo>
                    <a:lnTo>
                      <a:pt x="44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6" name="Freeform 18">
                <a:extLst>
                  <a:ext uri="{FF2B5EF4-FFF2-40B4-BE49-F238E27FC236}">
                    <a16:creationId xmlns:a16="http://schemas.microsoft.com/office/drawing/2014/main" id="{AD26CF6D-B7B9-2D26-DCB7-6DE55BAD500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" y="857"/>
                <a:ext cx="266" cy="70"/>
              </a:xfrm>
              <a:custGeom>
                <a:avLst/>
                <a:gdLst>
                  <a:gd name="T0" fmla="*/ 266 w 266"/>
                  <a:gd name="T1" fmla="*/ 70 h 70"/>
                  <a:gd name="T2" fmla="*/ 266 w 266"/>
                  <a:gd name="T3" fmla="*/ 70 h 70"/>
                  <a:gd name="T4" fmla="*/ 0 w 266"/>
                  <a:gd name="T5" fmla="*/ 70 h 70"/>
                  <a:gd name="T6" fmla="*/ 0 w 266"/>
                  <a:gd name="T7" fmla="*/ 29 h 70"/>
                  <a:gd name="T8" fmla="*/ 156 w 266"/>
                  <a:gd name="T9" fmla="*/ 29 h 70"/>
                  <a:gd name="T10" fmla="*/ 165 w 266"/>
                  <a:gd name="T11" fmla="*/ 29 h 70"/>
                  <a:gd name="T12" fmla="*/ 231 w 266"/>
                  <a:gd name="T13" fmla="*/ 18 h 70"/>
                  <a:gd name="T14" fmla="*/ 265 w 266"/>
                  <a:gd name="T15" fmla="*/ 1 h 70"/>
                  <a:gd name="T16" fmla="*/ 266 w 266"/>
                  <a:gd name="T17" fmla="*/ 0 h 70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266"/>
                  <a:gd name="T28" fmla="*/ 0 h 70"/>
                  <a:gd name="T29" fmla="*/ 266 w 266"/>
                  <a:gd name="T30" fmla="*/ 70 h 70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266" h="70">
                    <a:moveTo>
                      <a:pt x="266" y="70"/>
                    </a:moveTo>
                    <a:lnTo>
                      <a:pt x="266" y="70"/>
                    </a:lnTo>
                    <a:lnTo>
                      <a:pt x="0" y="70"/>
                    </a:lnTo>
                    <a:lnTo>
                      <a:pt x="0" y="29"/>
                    </a:lnTo>
                    <a:lnTo>
                      <a:pt x="156" y="29"/>
                    </a:lnTo>
                    <a:lnTo>
                      <a:pt x="165" y="29"/>
                    </a:lnTo>
                    <a:lnTo>
                      <a:pt x="231" y="18"/>
                    </a:lnTo>
                    <a:lnTo>
                      <a:pt x="265" y="1"/>
                    </a:lnTo>
                    <a:lnTo>
                      <a:pt x="266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117" name="Freeform 19">
                <a:extLst>
                  <a:ext uri="{FF2B5EF4-FFF2-40B4-BE49-F238E27FC236}">
                    <a16:creationId xmlns:a16="http://schemas.microsoft.com/office/drawing/2014/main" id="{4BD574B6-0B13-E7B2-3A46-BC3FA9DA172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092" y="620"/>
                <a:ext cx="91" cy="307"/>
              </a:xfrm>
              <a:custGeom>
                <a:avLst/>
                <a:gdLst>
                  <a:gd name="T0" fmla="*/ 91 w 91"/>
                  <a:gd name="T1" fmla="*/ 307 h 307"/>
                  <a:gd name="T2" fmla="*/ 81 w 91"/>
                  <a:gd name="T3" fmla="*/ 307 h 307"/>
                  <a:gd name="T4" fmla="*/ 0 w 91"/>
                  <a:gd name="T5" fmla="*/ 307 h 307"/>
                  <a:gd name="T6" fmla="*/ 81 w 91"/>
                  <a:gd name="T7" fmla="*/ 0 h 307"/>
                  <a:gd name="T8" fmla="*/ 91 w 91"/>
                  <a:gd name="T9" fmla="*/ 0 h 307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91"/>
                  <a:gd name="T16" fmla="*/ 0 h 307"/>
                  <a:gd name="T17" fmla="*/ 91 w 91"/>
                  <a:gd name="T18" fmla="*/ 307 h 307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91" h="307">
                    <a:moveTo>
                      <a:pt x="91" y="307"/>
                    </a:moveTo>
                    <a:lnTo>
                      <a:pt x="81" y="307"/>
                    </a:lnTo>
                    <a:lnTo>
                      <a:pt x="0" y="307"/>
                    </a:lnTo>
                    <a:lnTo>
                      <a:pt x="81" y="0"/>
                    </a:lnTo>
                    <a:lnTo>
                      <a:pt x="91" y="0"/>
                    </a:lnTo>
                  </a:path>
                </a:pathLst>
              </a:custGeom>
              <a:solidFill>
                <a:srgbClr val="D30026"/>
              </a:solidFill>
              <a:ln w="9525">
                <a:noFill/>
                <a:round/>
                <a:headEnd/>
                <a:tailEnd/>
              </a:ln>
            </xdr:spPr>
          </xdr:sp>
        </xdr:grpSp>
        <xdr:sp macro="" textlink="">
          <xdr:nvSpPr>
            <xdr:cNvPr id="26" name="Freeform 20">
              <a:extLst>
                <a:ext uri="{FF2B5EF4-FFF2-40B4-BE49-F238E27FC236}">
                  <a16:creationId xmlns:a16="http://schemas.microsoft.com/office/drawing/2014/main" id="{6BECB807-8FB7-C2BF-95F4-86CD85B36472}"/>
                </a:ext>
              </a:extLst>
            </xdr:cNvPr>
            <xdr:cNvSpPr>
              <a:spLocks/>
            </xdr:cNvSpPr>
          </xdr:nvSpPr>
          <xdr:spPr bwMode="auto">
            <a:xfrm>
              <a:off x="9960" y="722"/>
              <a:ext cx="51" cy="39"/>
            </a:xfrm>
            <a:custGeom>
              <a:avLst/>
              <a:gdLst>
                <a:gd name="T0" fmla="*/ 10 w 51"/>
                <a:gd name="T1" fmla="*/ 0 h 39"/>
                <a:gd name="T2" fmla="*/ 19 w 51"/>
                <a:gd name="T3" fmla="*/ 0 h 39"/>
                <a:gd name="T4" fmla="*/ 22 w 51"/>
                <a:gd name="T5" fmla="*/ 0 h 39"/>
                <a:gd name="T6" fmla="*/ 51 w 51"/>
                <a:gd name="T7" fmla="*/ 15 h 39"/>
                <a:gd name="T8" fmla="*/ 51 w 51"/>
                <a:gd name="T9" fmla="*/ 17 h 39"/>
                <a:gd name="T10" fmla="*/ 8 w 51"/>
                <a:gd name="T11" fmla="*/ 39 h 39"/>
                <a:gd name="T12" fmla="*/ 0 w 51"/>
                <a:gd name="T13" fmla="*/ 39 h 39"/>
                <a:gd name="T14" fmla="*/ 10 w 51"/>
                <a:gd name="T15" fmla="*/ 0 h 39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w 51"/>
                <a:gd name="T25" fmla="*/ 0 h 39"/>
                <a:gd name="T26" fmla="*/ 51 w 51"/>
                <a:gd name="T27" fmla="*/ 39 h 39"/>
              </a:gdLst>
              <a:ahLst/>
              <a:cxnLst>
                <a:cxn ang="T16">
                  <a:pos x="T0" y="T1"/>
                </a:cxn>
                <a:cxn ang="T17">
                  <a:pos x="T2" y="T3"/>
                </a:cxn>
                <a:cxn ang="T18">
                  <a:pos x="T4" y="T5"/>
                </a:cxn>
                <a:cxn ang="T19">
                  <a:pos x="T6" y="T7"/>
                </a:cxn>
                <a:cxn ang="T20">
                  <a:pos x="T8" y="T9"/>
                </a:cxn>
                <a:cxn ang="T21">
                  <a:pos x="T10" y="T11"/>
                </a:cxn>
                <a:cxn ang="T22">
                  <a:pos x="T12" y="T13"/>
                </a:cxn>
                <a:cxn ang="T23">
                  <a:pos x="T14" y="T15"/>
                </a:cxn>
              </a:cxnLst>
              <a:rect l="T24" t="T25" r="T26" b="T27"/>
              <a:pathLst>
                <a:path w="51" h="39">
                  <a:moveTo>
                    <a:pt x="10" y="0"/>
                  </a:moveTo>
                  <a:lnTo>
                    <a:pt x="19" y="0"/>
                  </a:lnTo>
                  <a:lnTo>
                    <a:pt x="22" y="0"/>
                  </a:lnTo>
                  <a:lnTo>
                    <a:pt x="51" y="15"/>
                  </a:lnTo>
                  <a:lnTo>
                    <a:pt x="51" y="17"/>
                  </a:lnTo>
                  <a:lnTo>
                    <a:pt x="8" y="39"/>
                  </a:lnTo>
                  <a:lnTo>
                    <a:pt x="0" y="39"/>
                  </a:lnTo>
                  <a:lnTo>
                    <a:pt x="10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27" name="Freeform 21">
              <a:extLst>
                <a:ext uri="{FF2B5EF4-FFF2-40B4-BE49-F238E27FC236}">
                  <a16:creationId xmlns:a16="http://schemas.microsoft.com/office/drawing/2014/main" id="{F138730B-4181-841F-0F69-5F14EA9105F9}"/>
                </a:ext>
              </a:extLst>
            </xdr:cNvPr>
            <xdr:cNvSpPr>
              <a:spLocks/>
            </xdr:cNvSpPr>
          </xdr:nvSpPr>
          <xdr:spPr bwMode="auto">
            <a:xfrm>
              <a:off x="9621" y="736"/>
              <a:ext cx="46" cy="68"/>
            </a:xfrm>
            <a:custGeom>
              <a:avLst/>
              <a:gdLst>
                <a:gd name="T0" fmla="*/ 39 w 46"/>
                <a:gd name="T1" fmla="*/ 0 h 68"/>
                <a:gd name="T2" fmla="*/ 44 w 46"/>
                <a:gd name="T3" fmla="*/ 0 h 68"/>
                <a:gd name="T4" fmla="*/ 44 w 46"/>
                <a:gd name="T5" fmla="*/ 1 h 68"/>
                <a:gd name="T6" fmla="*/ 43 w 46"/>
                <a:gd name="T7" fmla="*/ 3 h 68"/>
                <a:gd name="T8" fmla="*/ 43 w 46"/>
                <a:gd name="T9" fmla="*/ 17 h 68"/>
                <a:gd name="T10" fmla="*/ 43 w 46"/>
                <a:gd name="T11" fmla="*/ 19 h 68"/>
                <a:gd name="T12" fmla="*/ 44 w 46"/>
                <a:gd name="T13" fmla="*/ 29 h 68"/>
                <a:gd name="T14" fmla="*/ 46 w 46"/>
                <a:gd name="T15" fmla="*/ 68 h 68"/>
                <a:gd name="T16" fmla="*/ 0 w 46"/>
                <a:gd name="T17" fmla="*/ 68 h 68"/>
                <a:gd name="T18" fmla="*/ 39 w 46"/>
                <a:gd name="T19" fmla="*/ 0 h 68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w 46"/>
                <a:gd name="T31" fmla="*/ 0 h 68"/>
                <a:gd name="T32" fmla="*/ 46 w 46"/>
                <a:gd name="T33" fmla="*/ 68 h 68"/>
              </a:gdLst>
              <a:ahLst/>
              <a:cxnLst>
                <a:cxn ang="T20">
                  <a:pos x="T0" y="T1"/>
                </a:cxn>
                <a:cxn ang="T21">
                  <a:pos x="T2" y="T3"/>
                </a:cxn>
                <a:cxn ang="T22">
                  <a:pos x="T4" y="T5"/>
                </a:cxn>
                <a:cxn ang="T23">
                  <a:pos x="T6" y="T7"/>
                </a:cxn>
                <a:cxn ang="T24">
                  <a:pos x="T8" y="T9"/>
                </a:cxn>
                <a:cxn ang="T25">
                  <a:pos x="T10" y="T11"/>
                </a:cxn>
                <a:cxn ang="T26">
                  <a:pos x="T12" y="T13"/>
                </a:cxn>
                <a:cxn ang="T27">
                  <a:pos x="T14" y="T15"/>
                </a:cxn>
                <a:cxn ang="T28">
                  <a:pos x="T16" y="T17"/>
                </a:cxn>
                <a:cxn ang="T29">
                  <a:pos x="T18" y="T19"/>
                </a:cxn>
              </a:cxnLst>
              <a:rect l="T30" t="T31" r="T32" b="T33"/>
              <a:pathLst>
                <a:path w="46" h="68">
                  <a:moveTo>
                    <a:pt x="39" y="0"/>
                  </a:moveTo>
                  <a:lnTo>
                    <a:pt x="44" y="0"/>
                  </a:lnTo>
                  <a:lnTo>
                    <a:pt x="44" y="1"/>
                  </a:lnTo>
                  <a:lnTo>
                    <a:pt x="43" y="3"/>
                  </a:lnTo>
                  <a:lnTo>
                    <a:pt x="43" y="17"/>
                  </a:lnTo>
                  <a:lnTo>
                    <a:pt x="43" y="19"/>
                  </a:lnTo>
                  <a:lnTo>
                    <a:pt x="44" y="29"/>
                  </a:lnTo>
                  <a:lnTo>
                    <a:pt x="46" y="68"/>
                  </a:lnTo>
                  <a:lnTo>
                    <a:pt x="0" y="68"/>
                  </a:lnTo>
                  <a:lnTo>
                    <a:pt x="39" y="0"/>
                  </a:lnTo>
                  <a:close/>
                </a:path>
              </a:pathLst>
            </a:custGeom>
            <a:solidFill>
              <a:srgbClr val="D30026"/>
            </a:solidFill>
            <a:ln w="9525">
              <a:noFill/>
              <a:round/>
              <a:headEnd/>
              <a:tailEnd/>
            </a:ln>
          </xdr:spPr>
        </xdr:sp>
      </xdr:grpSp>
      <xdr:grpSp>
        <xdr:nvGrpSpPr>
          <xdr:cNvPr id="4" name="Group 24">
            <a:extLst>
              <a:ext uri="{FF2B5EF4-FFF2-40B4-BE49-F238E27FC236}">
                <a16:creationId xmlns:a16="http://schemas.microsoft.com/office/drawing/2014/main" id="{3A181171-6BBE-18D5-2A9B-222F0F050395}"/>
              </a:ext>
            </a:extLst>
          </xdr:cNvPr>
          <xdr:cNvGrpSpPr>
            <a:grpSpLocks/>
          </xdr:cNvGrpSpPr>
        </xdr:nvGrpSpPr>
        <xdr:grpSpPr bwMode="auto">
          <a:xfrm>
            <a:off x="6841715" y="95250"/>
            <a:ext cx="777030" cy="208749"/>
            <a:chOff x="10278" y="610"/>
            <a:chExt cx="1276" cy="329"/>
          </a:xfrm>
        </xdr:grpSpPr>
        <xdr:grpSp>
          <xdr:nvGrpSpPr>
            <xdr:cNvPr id="5" name="Group 25">
              <a:extLst>
                <a:ext uri="{FF2B5EF4-FFF2-40B4-BE49-F238E27FC236}">
                  <a16:creationId xmlns:a16="http://schemas.microsoft.com/office/drawing/2014/main" id="{3B99363A-4CCD-BE76-F67A-F5FE2952DFD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288" y="620"/>
              <a:ext cx="920" cy="307"/>
              <a:chOff x="10288" y="620"/>
              <a:chExt cx="920" cy="307"/>
            </a:xfrm>
          </xdr:grpSpPr>
          <xdr:sp macro="" textlink="">
            <xdr:nvSpPr>
              <xdr:cNvPr id="6" name="Freeform 26">
                <a:extLst>
                  <a:ext uri="{FF2B5EF4-FFF2-40B4-BE49-F238E27FC236}">
                    <a16:creationId xmlns:a16="http://schemas.microsoft.com/office/drawing/2014/main" id="{7AFF37D4-676A-41CD-FF95-A1467614EF0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1114" y="620"/>
                <a:ext cx="94" cy="307"/>
              </a:xfrm>
              <a:custGeom>
                <a:avLst/>
                <a:gdLst>
                  <a:gd name="T0" fmla="*/ 94 w 94"/>
                  <a:gd name="T1" fmla="*/ 0 h 307"/>
                  <a:gd name="T2" fmla="*/ 13 w 94"/>
                  <a:gd name="T3" fmla="*/ 307 h 307"/>
                  <a:gd name="T4" fmla="*/ 0 w 94"/>
                  <a:gd name="T5" fmla="*/ 307 h 307"/>
                  <a:gd name="T6" fmla="*/ 0 w 94"/>
                  <a:gd name="T7" fmla="*/ 0 h 307"/>
                  <a:gd name="T8" fmla="*/ 13 w 94"/>
                  <a:gd name="T9" fmla="*/ 0 h 307"/>
                  <a:gd name="T10" fmla="*/ 94 w 94"/>
                  <a:gd name="T11" fmla="*/ 0 h 307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94"/>
                  <a:gd name="T19" fmla="*/ 0 h 307"/>
                  <a:gd name="T20" fmla="*/ 94 w 94"/>
                  <a:gd name="T21" fmla="*/ 307 h 307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94" h="307">
                    <a:moveTo>
                      <a:pt x="94" y="0"/>
                    </a:moveTo>
                    <a:lnTo>
                      <a:pt x="13" y="307"/>
                    </a:lnTo>
                    <a:lnTo>
                      <a:pt x="0" y="307"/>
                    </a:lnTo>
                    <a:lnTo>
                      <a:pt x="0" y="0"/>
                    </a:lnTo>
                    <a:lnTo>
                      <a:pt x="13" y="0"/>
                    </a:lnTo>
                    <a:lnTo>
                      <a:pt x="94" y="0"/>
                    </a:lnTo>
                    <a:close/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7" name="Freeform 27">
                <a:extLst>
                  <a:ext uri="{FF2B5EF4-FFF2-40B4-BE49-F238E27FC236}">
                    <a16:creationId xmlns:a16="http://schemas.microsoft.com/office/drawing/2014/main" id="{7015E512-B66A-6A98-B09A-E08E159FDC5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1083" y="666"/>
                <a:ext cx="31" cy="261"/>
              </a:xfrm>
              <a:custGeom>
                <a:avLst/>
                <a:gdLst>
                  <a:gd name="T0" fmla="*/ 31 w 31"/>
                  <a:gd name="T1" fmla="*/ 261 h 261"/>
                  <a:gd name="T2" fmla="*/ 31 w 31"/>
                  <a:gd name="T3" fmla="*/ 261 h 261"/>
                  <a:gd name="T4" fmla="*/ 0 w 31"/>
                  <a:gd name="T5" fmla="*/ 261 h 261"/>
                  <a:gd name="T6" fmla="*/ 0 w 31"/>
                  <a:gd name="T7" fmla="*/ 78 h 261"/>
                  <a:gd name="T8" fmla="*/ 12 w 31"/>
                  <a:gd name="T9" fmla="*/ 86 h 261"/>
                  <a:gd name="T10" fmla="*/ 31 w 31"/>
                  <a:gd name="T11" fmla="*/ 0 h 261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31"/>
                  <a:gd name="T19" fmla="*/ 0 h 261"/>
                  <a:gd name="T20" fmla="*/ 31 w 31"/>
                  <a:gd name="T21" fmla="*/ 261 h 261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31" h="261">
                    <a:moveTo>
                      <a:pt x="31" y="261"/>
                    </a:moveTo>
                    <a:lnTo>
                      <a:pt x="31" y="261"/>
                    </a:lnTo>
                    <a:lnTo>
                      <a:pt x="0" y="261"/>
                    </a:lnTo>
                    <a:lnTo>
                      <a:pt x="0" y="78"/>
                    </a:lnTo>
                    <a:lnTo>
                      <a:pt x="12" y="86"/>
                    </a:lnTo>
                    <a:lnTo>
                      <a:pt x="3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8" name="Freeform 28">
                <a:extLst>
                  <a:ext uri="{FF2B5EF4-FFF2-40B4-BE49-F238E27FC236}">
                    <a16:creationId xmlns:a16="http://schemas.microsoft.com/office/drawing/2014/main" id="{6F733DFE-5B28-2F27-DBEA-8BB2A9AF7B1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56" y="620"/>
                <a:ext cx="258" cy="128"/>
              </a:xfrm>
              <a:custGeom>
                <a:avLst/>
                <a:gdLst>
                  <a:gd name="T0" fmla="*/ 258 w 258"/>
                  <a:gd name="T1" fmla="*/ 46 h 128"/>
                  <a:gd name="T2" fmla="*/ 195 w 258"/>
                  <a:gd name="T3" fmla="*/ 37 h 128"/>
                  <a:gd name="T4" fmla="*/ 184 w 258"/>
                  <a:gd name="T5" fmla="*/ 37 h 128"/>
                  <a:gd name="T6" fmla="*/ 170 w 258"/>
                  <a:gd name="T7" fmla="*/ 38 h 128"/>
                  <a:gd name="T8" fmla="*/ 104 w 258"/>
                  <a:gd name="T9" fmla="*/ 50 h 128"/>
                  <a:gd name="T10" fmla="*/ 47 w 258"/>
                  <a:gd name="T11" fmla="*/ 78 h 128"/>
                  <a:gd name="T12" fmla="*/ 0 w 258"/>
                  <a:gd name="T13" fmla="*/ 127 h 128"/>
                  <a:gd name="T14" fmla="*/ 0 w 258"/>
                  <a:gd name="T15" fmla="*/ 128 h 128"/>
                  <a:gd name="T16" fmla="*/ 0 w 258"/>
                  <a:gd name="T17" fmla="*/ 0 h 128"/>
                  <a:gd name="T18" fmla="*/ 255 w 258"/>
                  <a:gd name="T19" fmla="*/ 0 h 128"/>
                  <a:gd name="T20" fmla="*/ 258 w 258"/>
                  <a:gd name="T21" fmla="*/ 0 h 128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58"/>
                  <a:gd name="T34" fmla="*/ 0 h 128"/>
                  <a:gd name="T35" fmla="*/ 258 w 258"/>
                  <a:gd name="T36" fmla="*/ 128 h 128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58" h="128">
                    <a:moveTo>
                      <a:pt x="258" y="46"/>
                    </a:moveTo>
                    <a:lnTo>
                      <a:pt x="195" y="37"/>
                    </a:lnTo>
                    <a:lnTo>
                      <a:pt x="184" y="37"/>
                    </a:lnTo>
                    <a:lnTo>
                      <a:pt x="170" y="38"/>
                    </a:lnTo>
                    <a:lnTo>
                      <a:pt x="104" y="50"/>
                    </a:lnTo>
                    <a:lnTo>
                      <a:pt x="47" y="78"/>
                    </a:lnTo>
                    <a:lnTo>
                      <a:pt x="0" y="127"/>
                    </a:lnTo>
                    <a:lnTo>
                      <a:pt x="0" y="128"/>
                    </a:lnTo>
                    <a:lnTo>
                      <a:pt x="0" y="0"/>
                    </a:lnTo>
                    <a:lnTo>
                      <a:pt x="255" y="0"/>
                    </a:lnTo>
                    <a:lnTo>
                      <a:pt x="258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9" name="Freeform 29">
                <a:extLst>
                  <a:ext uri="{FF2B5EF4-FFF2-40B4-BE49-F238E27FC236}">
                    <a16:creationId xmlns:a16="http://schemas.microsoft.com/office/drawing/2014/main" id="{C23046FA-C9B5-D36E-BE00-830E54F8173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41" y="794"/>
                <a:ext cx="242" cy="133"/>
              </a:xfrm>
              <a:custGeom>
                <a:avLst/>
                <a:gdLst>
                  <a:gd name="T0" fmla="*/ 242 w 242"/>
                  <a:gd name="T1" fmla="*/ 133 h 133"/>
                  <a:gd name="T2" fmla="*/ 242 w 242"/>
                  <a:gd name="T3" fmla="*/ 133 h 133"/>
                  <a:gd name="T4" fmla="*/ 0 w 242"/>
                  <a:gd name="T5" fmla="*/ 133 h 133"/>
                  <a:gd name="T6" fmla="*/ 0 w 242"/>
                  <a:gd name="T7" fmla="*/ 0 h 133"/>
                  <a:gd name="T8" fmla="*/ 28 w 242"/>
                  <a:gd name="T9" fmla="*/ 63 h 133"/>
                  <a:gd name="T10" fmla="*/ 83 w 242"/>
                  <a:gd name="T11" fmla="*/ 90 h 133"/>
                  <a:gd name="T12" fmla="*/ 133 w 242"/>
                  <a:gd name="T13" fmla="*/ 96 h 133"/>
                  <a:gd name="T14" fmla="*/ 136 w 242"/>
                  <a:gd name="T15" fmla="*/ 96 h 133"/>
                  <a:gd name="T16" fmla="*/ 198 w 242"/>
                  <a:gd name="T17" fmla="*/ 91 h 133"/>
                  <a:gd name="T18" fmla="*/ 217 w 242"/>
                  <a:gd name="T19" fmla="*/ 87 h 133"/>
                  <a:gd name="T20" fmla="*/ 242 w 242"/>
                  <a:gd name="T21" fmla="*/ 2 h 133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42"/>
                  <a:gd name="T34" fmla="*/ 0 h 133"/>
                  <a:gd name="T35" fmla="*/ 242 w 242"/>
                  <a:gd name="T36" fmla="*/ 133 h 133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42" h="133">
                    <a:moveTo>
                      <a:pt x="242" y="133"/>
                    </a:moveTo>
                    <a:lnTo>
                      <a:pt x="242" y="133"/>
                    </a:lnTo>
                    <a:lnTo>
                      <a:pt x="0" y="133"/>
                    </a:lnTo>
                    <a:lnTo>
                      <a:pt x="0" y="0"/>
                    </a:lnTo>
                    <a:lnTo>
                      <a:pt x="28" y="63"/>
                    </a:lnTo>
                    <a:lnTo>
                      <a:pt x="83" y="90"/>
                    </a:lnTo>
                    <a:lnTo>
                      <a:pt x="133" y="96"/>
                    </a:lnTo>
                    <a:lnTo>
                      <a:pt x="136" y="96"/>
                    </a:lnTo>
                    <a:lnTo>
                      <a:pt x="198" y="91"/>
                    </a:lnTo>
                    <a:lnTo>
                      <a:pt x="217" y="87"/>
                    </a:lnTo>
                    <a:lnTo>
                      <a:pt x="242" y="2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0" name="Freeform 30">
                <a:extLst>
                  <a:ext uri="{FF2B5EF4-FFF2-40B4-BE49-F238E27FC236}">
                    <a16:creationId xmlns:a16="http://schemas.microsoft.com/office/drawing/2014/main" id="{D129849A-54B7-344D-9628-1A3DDDD7CF1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959" y="729"/>
                <a:ext cx="124" cy="88"/>
              </a:xfrm>
              <a:custGeom>
                <a:avLst/>
                <a:gdLst>
                  <a:gd name="T0" fmla="*/ 124 w 124"/>
                  <a:gd name="T1" fmla="*/ 68 h 88"/>
                  <a:gd name="T2" fmla="*/ 118 w 124"/>
                  <a:gd name="T3" fmla="*/ 71 h 88"/>
                  <a:gd name="T4" fmla="*/ 115 w 124"/>
                  <a:gd name="T5" fmla="*/ 72 h 88"/>
                  <a:gd name="T6" fmla="*/ 104 w 124"/>
                  <a:gd name="T7" fmla="*/ 78 h 88"/>
                  <a:gd name="T8" fmla="*/ 101 w 124"/>
                  <a:gd name="T9" fmla="*/ 79 h 88"/>
                  <a:gd name="T10" fmla="*/ 97 w 124"/>
                  <a:gd name="T11" fmla="*/ 80 h 88"/>
                  <a:gd name="T12" fmla="*/ 94 w 124"/>
                  <a:gd name="T13" fmla="*/ 82 h 88"/>
                  <a:gd name="T14" fmla="*/ 90 w 124"/>
                  <a:gd name="T15" fmla="*/ 83 h 88"/>
                  <a:gd name="T16" fmla="*/ 87 w 124"/>
                  <a:gd name="T17" fmla="*/ 84 h 88"/>
                  <a:gd name="T18" fmla="*/ 75 w 124"/>
                  <a:gd name="T19" fmla="*/ 86 h 88"/>
                  <a:gd name="T20" fmla="*/ 69 w 124"/>
                  <a:gd name="T21" fmla="*/ 87 h 88"/>
                  <a:gd name="T22" fmla="*/ 65 w 124"/>
                  <a:gd name="T23" fmla="*/ 88 h 88"/>
                  <a:gd name="T24" fmla="*/ 61 w 124"/>
                  <a:gd name="T25" fmla="*/ 88 h 88"/>
                  <a:gd name="T26" fmla="*/ 57 w 124"/>
                  <a:gd name="T27" fmla="*/ 88 h 88"/>
                  <a:gd name="T28" fmla="*/ 53 w 124"/>
                  <a:gd name="T29" fmla="*/ 88 h 88"/>
                  <a:gd name="T30" fmla="*/ 48 w 124"/>
                  <a:gd name="T31" fmla="*/ 88 h 88"/>
                  <a:gd name="T32" fmla="*/ 43 w 124"/>
                  <a:gd name="T33" fmla="*/ 88 h 88"/>
                  <a:gd name="T34" fmla="*/ 38 w 124"/>
                  <a:gd name="T35" fmla="*/ 87 h 88"/>
                  <a:gd name="T36" fmla="*/ 34 w 124"/>
                  <a:gd name="T37" fmla="*/ 86 h 88"/>
                  <a:gd name="T38" fmla="*/ 30 w 124"/>
                  <a:gd name="T39" fmla="*/ 85 h 88"/>
                  <a:gd name="T40" fmla="*/ 25 w 124"/>
                  <a:gd name="T41" fmla="*/ 83 h 88"/>
                  <a:gd name="T42" fmla="*/ 22 w 124"/>
                  <a:gd name="T43" fmla="*/ 82 h 88"/>
                  <a:gd name="T44" fmla="*/ 18 w 124"/>
                  <a:gd name="T45" fmla="*/ 80 h 88"/>
                  <a:gd name="T46" fmla="*/ 15 w 124"/>
                  <a:gd name="T47" fmla="*/ 78 h 88"/>
                  <a:gd name="T48" fmla="*/ 12 w 124"/>
                  <a:gd name="T49" fmla="*/ 76 h 88"/>
                  <a:gd name="T50" fmla="*/ 2 w 124"/>
                  <a:gd name="T51" fmla="*/ 63 h 88"/>
                  <a:gd name="T52" fmla="*/ 0 w 124"/>
                  <a:gd name="T53" fmla="*/ 52 h 88"/>
                  <a:gd name="T54" fmla="*/ 3 w 124"/>
                  <a:gd name="T55" fmla="*/ 39 h 88"/>
                  <a:gd name="T56" fmla="*/ 12 w 124"/>
                  <a:gd name="T57" fmla="*/ 26 h 88"/>
                  <a:gd name="T58" fmla="*/ 15 w 124"/>
                  <a:gd name="T59" fmla="*/ 23 h 88"/>
                  <a:gd name="T60" fmla="*/ 18 w 124"/>
                  <a:gd name="T61" fmla="*/ 20 h 88"/>
                  <a:gd name="T62" fmla="*/ 40 w 124"/>
                  <a:gd name="T63" fmla="*/ 7 h 88"/>
                  <a:gd name="T64" fmla="*/ 45 w 124"/>
                  <a:gd name="T65" fmla="*/ 5 h 88"/>
                  <a:gd name="T66" fmla="*/ 49 w 124"/>
                  <a:gd name="T67" fmla="*/ 4 h 88"/>
                  <a:gd name="T68" fmla="*/ 54 w 124"/>
                  <a:gd name="T69" fmla="*/ 3 h 88"/>
                  <a:gd name="T70" fmla="*/ 59 w 124"/>
                  <a:gd name="T71" fmla="*/ 2 h 88"/>
                  <a:gd name="T72" fmla="*/ 75 w 124"/>
                  <a:gd name="T73" fmla="*/ 0 h 88"/>
                  <a:gd name="T74" fmla="*/ 89 w 124"/>
                  <a:gd name="T75" fmla="*/ 2 h 88"/>
                  <a:gd name="T76" fmla="*/ 93 w 124"/>
                  <a:gd name="T77" fmla="*/ 2 h 88"/>
                  <a:gd name="T78" fmla="*/ 108 w 124"/>
                  <a:gd name="T79" fmla="*/ 7 h 88"/>
                  <a:gd name="T80" fmla="*/ 111 w 124"/>
                  <a:gd name="T81" fmla="*/ 8 h 88"/>
                  <a:gd name="T82" fmla="*/ 114 w 124"/>
                  <a:gd name="T83" fmla="*/ 9 h 88"/>
                  <a:gd name="T84" fmla="*/ 118 w 124"/>
                  <a:gd name="T85" fmla="*/ 11 h 88"/>
                  <a:gd name="T86" fmla="*/ 121 w 124"/>
                  <a:gd name="T87" fmla="*/ 13 h 88"/>
                  <a:gd name="T88" fmla="*/ 124 w 124"/>
                  <a:gd name="T89" fmla="*/ 15 h 88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24"/>
                  <a:gd name="T136" fmla="*/ 0 h 88"/>
                  <a:gd name="T137" fmla="*/ 124 w 124"/>
                  <a:gd name="T138" fmla="*/ 88 h 88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24" h="88">
                    <a:moveTo>
                      <a:pt x="124" y="67"/>
                    </a:moveTo>
                    <a:lnTo>
                      <a:pt x="124" y="68"/>
                    </a:lnTo>
                    <a:lnTo>
                      <a:pt x="121" y="69"/>
                    </a:lnTo>
                    <a:lnTo>
                      <a:pt x="118" y="71"/>
                    </a:lnTo>
                    <a:lnTo>
                      <a:pt x="115" y="72"/>
                    </a:lnTo>
                    <a:lnTo>
                      <a:pt x="106" y="77"/>
                    </a:lnTo>
                    <a:lnTo>
                      <a:pt x="104" y="78"/>
                    </a:lnTo>
                    <a:lnTo>
                      <a:pt x="103" y="78"/>
                    </a:lnTo>
                    <a:lnTo>
                      <a:pt x="101" y="79"/>
                    </a:lnTo>
                    <a:lnTo>
                      <a:pt x="100" y="79"/>
                    </a:lnTo>
                    <a:lnTo>
                      <a:pt x="97" y="80"/>
                    </a:lnTo>
                    <a:lnTo>
                      <a:pt x="96" y="81"/>
                    </a:lnTo>
                    <a:lnTo>
                      <a:pt x="94" y="82"/>
                    </a:lnTo>
                    <a:lnTo>
                      <a:pt x="93" y="82"/>
                    </a:lnTo>
                    <a:lnTo>
                      <a:pt x="90" y="83"/>
                    </a:lnTo>
                    <a:lnTo>
                      <a:pt x="89" y="83"/>
                    </a:lnTo>
                    <a:lnTo>
                      <a:pt x="87" y="84"/>
                    </a:lnTo>
                    <a:lnTo>
                      <a:pt x="86" y="84"/>
                    </a:lnTo>
                    <a:lnTo>
                      <a:pt x="75" y="86"/>
                    </a:lnTo>
                    <a:lnTo>
                      <a:pt x="72" y="87"/>
                    </a:lnTo>
                    <a:lnTo>
                      <a:pt x="69" y="87"/>
                    </a:lnTo>
                    <a:lnTo>
                      <a:pt x="65" y="88"/>
                    </a:lnTo>
                    <a:lnTo>
                      <a:pt x="64" y="88"/>
                    </a:lnTo>
                    <a:lnTo>
                      <a:pt x="61" y="88"/>
                    </a:lnTo>
                    <a:lnTo>
                      <a:pt x="59" y="88"/>
                    </a:lnTo>
                    <a:lnTo>
                      <a:pt x="57" y="88"/>
                    </a:lnTo>
                    <a:lnTo>
                      <a:pt x="54" y="88"/>
                    </a:lnTo>
                    <a:lnTo>
                      <a:pt x="53" y="88"/>
                    </a:lnTo>
                    <a:lnTo>
                      <a:pt x="49" y="88"/>
                    </a:lnTo>
                    <a:lnTo>
                      <a:pt x="48" y="88"/>
                    </a:lnTo>
                    <a:lnTo>
                      <a:pt x="45" y="88"/>
                    </a:lnTo>
                    <a:lnTo>
                      <a:pt x="43" y="88"/>
                    </a:lnTo>
                    <a:lnTo>
                      <a:pt x="40" y="87"/>
                    </a:lnTo>
                    <a:lnTo>
                      <a:pt x="38" y="87"/>
                    </a:lnTo>
                    <a:lnTo>
                      <a:pt x="36" y="86"/>
                    </a:lnTo>
                    <a:lnTo>
                      <a:pt x="34" y="86"/>
                    </a:lnTo>
                    <a:lnTo>
                      <a:pt x="31" y="85"/>
                    </a:lnTo>
                    <a:lnTo>
                      <a:pt x="30" y="85"/>
                    </a:lnTo>
                    <a:lnTo>
                      <a:pt x="27" y="84"/>
                    </a:lnTo>
                    <a:lnTo>
                      <a:pt x="25" y="83"/>
                    </a:lnTo>
                    <a:lnTo>
                      <a:pt x="23" y="83"/>
                    </a:lnTo>
                    <a:lnTo>
                      <a:pt x="22" y="82"/>
                    </a:lnTo>
                    <a:lnTo>
                      <a:pt x="20" y="81"/>
                    </a:lnTo>
                    <a:lnTo>
                      <a:pt x="18" y="80"/>
                    </a:lnTo>
                    <a:lnTo>
                      <a:pt x="16" y="79"/>
                    </a:lnTo>
                    <a:lnTo>
                      <a:pt x="15" y="78"/>
                    </a:lnTo>
                    <a:lnTo>
                      <a:pt x="13" y="77"/>
                    </a:lnTo>
                    <a:lnTo>
                      <a:pt x="12" y="76"/>
                    </a:lnTo>
                    <a:lnTo>
                      <a:pt x="10" y="74"/>
                    </a:lnTo>
                    <a:lnTo>
                      <a:pt x="2" y="63"/>
                    </a:lnTo>
                    <a:lnTo>
                      <a:pt x="1" y="62"/>
                    </a:lnTo>
                    <a:lnTo>
                      <a:pt x="0" y="52"/>
                    </a:lnTo>
                    <a:lnTo>
                      <a:pt x="0" y="50"/>
                    </a:lnTo>
                    <a:lnTo>
                      <a:pt x="3" y="39"/>
                    </a:lnTo>
                    <a:lnTo>
                      <a:pt x="3" y="37"/>
                    </a:lnTo>
                    <a:lnTo>
                      <a:pt x="12" y="26"/>
                    </a:lnTo>
                    <a:lnTo>
                      <a:pt x="13" y="24"/>
                    </a:lnTo>
                    <a:lnTo>
                      <a:pt x="15" y="23"/>
                    </a:lnTo>
                    <a:lnTo>
                      <a:pt x="16" y="21"/>
                    </a:lnTo>
                    <a:lnTo>
                      <a:pt x="18" y="20"/>
                    </a:lnTo>
                    <a:lnTo>
                      <a:pt x="38" y="8"/>
                    </a:lnTo>
                    <a:lnTo>
                      <a:pt x="40" y="7"/>
                    </a:lnTo>
                    <a:lnTo>
                      <a:pt x="43" y="6"/>
                    </a:lnTo>
                    <a:lnTo>
                      <a:pt x="45" y="5"/>
                    </a:lnTo>
                    <a:lnTo>
                      <a:pt x="48" y="4"/>
                    </a:lnTo>
                    <a:lnTo>
                      <a:pt x="49" y="4"/>
                    </a:lnTo>
                    <a:lnTo>
                      <a:pt x="53" y="3"/>
                    </a:lnTo>
                    <a:lnTo>
                      <a:pt x="54" y="3"/>
                    </a:lnTo>
                    <a:lnTo>
                      <a:pt x="57" y="2"/>
                    </a:lnTo>
                    <a:lnTo>
                      <a:pt x="59" y="2"/>
                    </a:lnTo>
                    <a:lnTo>
                      <a:pt x="72" y="1"/>
                    </a:lnTo>
                    <a:lnTo>
                      <a:pt x="75" y="0"/>
                    </a:lnTo>
                    <a:lnTo>
                      <a:pt x="87" y="1"/>
                    </a:lnTo>
                    <a:lnTo>
                      <a:pt x="89" y="2"/>
                    </a:lnTo>
                    <a:lnTo>
                      <a:pt x="90" y="2"/>
                    </a:lnTo>
                    <a:lnTo>
                      <a:pt x="93" y="2"/>
                    </a:lnTo>
                    <a:lnTo>
                      <a:pt x="94" y="2"/>
                    </a:lnTo>
                    <a:lnTo>
                      <a:pt x="108" y="7"/>
                    </a:lnTo>
                    <a:lnTo>
                      <a:pt x="109" y="7"/>
                    </a:lnTo>
                    <a:lnTo>
                      <a:pt x="111" y="8"/>
                    </a:lnTo>
                    <a:lnTo>
                      <a:pt x="112" y="8"/>
                    </a:lnTo>
                    <a:lnTo>
                      <a:pt x="114" y="9"/>
                    </a:lnTo>
                    <a:lnTo>
                      <a:pt x="115" y="10"/>
                    </a:lnTo>
                    <a:lnTo>
                      <a:pt x="118" y="11"/>
                    </a:lnTo>
                    <a:lnTo>
                      <a:pt x="121" y="13"/>
                    </a:lnTo>
                    <a:lnTo>
                      <a:pt x="124" y="14"/>
                    </a:lnTo>
                    <a:lnTo>
                      <a:pt x="124" y="15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1" name="Freeform 31">
                <a:extLst>
                  <a:ext uri="{FF2B5EF4-FFF2-40B4-BE49-F238E27FC236}">
                    <a16:creationId xmlns:a16="http://schemas.microsoft.com/office/drawing/2014/main" id="{89C1D802-1965-83B1-3D48-F0D1439FE99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41" y="661"/>
                <a:ext cx="15" cy="133"/>
              </a:xfrm>
              <a:custGeom>
                <a:avLst/>
                <a:gdLst>
                  <a:gd name="T0" fmla="*/ 15 w 15"/>
                  <a:gd name="T1" fmla="*/ 87 h 133"/>
                  <a:gd name="T2" fmla="*/ 0 w 15"/>
                  <a:gd name="T3" fmla="*/ 133 h 133"/>
                  <a:gd name="T4" fmla="*/ 0 w 15"/>
                  <a:gd name="T5" fmla="*/ 56 h 133"/>
                  <a:gd name="T6" fmla="*/ 1 w 15"/>
                  <a:gd name="T7" fmla="*/ 52 h 133"/>
                  <a:gd name="T8" fmla="*/ 3 w 15"/>
                  <a:gd name="T9" fmla="*/ 45 h 133"/>
                  <a:gd name="T10" fmla="*/ 6 w 15"/>
                  <a:gd name="T11" fmla="*/ 33 h 133"/>
                  <a:gd name="T12" fmla="*/ 10 w 15"/>
                  <a:gd name="T13" fmla="*/ 17 h 133"/>
                  <a:gd name="T14" fmla="*/ 15 w 15"/>
                  <a:gd name="T15" fmla="*/ 0 h 133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15"/>
                  <a:gd name="T25" fmla="*/ 0 h 133"/>
                  <a:gd name="T26" fmla="*/ 15 w 15"/>
                  <a:gd name="T27" fmla="*/ 133 h 133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15" h="133">
                    <a:moveTo>
                      <a:pt x="15" y="87"/>
                    </a:moveTo>
                    <a:lnTo>
                      <a:pt x="0" y="133"/>
                    </a:lnTo>
                    <a:lnTo>
                      <a:pt x="0" y="56"/>
                    </a:lnTo>
                    <a:lnTo>
                      <a:pt x="1" y="52"/>
                    </a:lnTo>
                    <a:lnTo>
                      <a:pt x="3" y="45"/>
                    </a:lnTo>
                    <a:lnTo>
                      <a:pt x="6" y="33"/>
                    </a:lnTo>
                    <a:lnTo>
                      <a:pt x="10" y="17"/>
                    </a:lnTo>
                    <a:lnTo>
                      <a:pt x="15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2" name="Freeform 32">
                <a:extLst>
                  <a:ext uri="{FF2B5EF4-FFF2-40B4-BE49-F238E27FC236}">
                    <a16:creationId xmlns:a16="http://schemas.microsoft.com/office/drawing/2014/main" id="{0A61A7DD-1ABC-49A6-6E6F-5A8CE5E8EDA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615" y="620"/>
                <a:ext cx="241" cy="149"/>
              </a:xfrm>
              <a:custGeom>
                <a:avLst/>
                <a:gdLst>
                  <a:gd name="T0" fmla="*/ 241 w 241"/>
                  <a:gd name="T1" fmla="*/ 41 h 149"/>
                  <a:gd name="T2" fmla="*/ 28 w 241"/>
                  <a:gd name="T3" fmla="*/ 41 h 149"/>
                  <a:gd name="T4" fmla="*/ 0 w 241"/>
                  <a:gd name="T5" fmla="*/ 149 h 149"/>
                  <a:gd name="T6" fmla="*/ 0 w 241"/>
                  <a:gd name="T7" fmla="*/ 0 h 149"/>
                  <a:gd name="T8" fmla="*/ 28 w 241"/>
                  <a:gd name="T9" fmla="*/ 0 h 149"/>
                  <a:gd name="T10" fmla="*/ 241 w 241"/>
                  <a:gd name="T11" fmla="*/ 0 h 149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41"/>
                  <a:gd name="T19" fmla="*/ 0 h 149"/>
                  <a:gd name="T20" fmla="*/ 241 w 241"/>
                  <a:gd name="T21" fmla="*/ 149 h 149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41" h="149">
                    <a:moveTo>
                      <a:pt x="241" y="41"/>
                    </a:moveTo>
                    <a:lnTo>
                      <a:pt x="28" y="41"/>
                    </a:lnTo>
                    <a:lnTo>
                      <a:pt x="0" y="149"/>
                    </a:lnTo>
                    <a:lnTo>
                      <a:pt x="0" y="0"/>
                    </a:lnTo>
                    <a:lnTo>
                      <a:pt x="28" y="0"/>
                    </a:lnTo>
                    <a:lnTo>
                      <a:pt x="24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" name="Freeform 33">
                <a:extLst>
                  <a:ext uri="{FF2B5EF4-FFF2-40B4-BE49-F238E27FC236}">
                    <a16:creationId xmlns:a16="http://schemas.microsoft.com/office/drawing/2014/main" id="{EE4541DA-543D-7CFE-9526-B46A53981FD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25" y="717"/>
                <a:ext cx="16" cy="210"/>
              </a:xfrm>
              <a:custGeom>
                <a:avLst/>
                <a:gdLst>
                  <a:gd name="T0" fmla="*/ 16 w 16"/>
                  <a:gd name="T1" fmla="*/ 210 h 210"/>
                  <a:gd name="T2" fmla="*/ 14 w 16"/>
                  <a:gd name="T3" fmla="*/ 210 h 210"/>
                  <a:gd name="T4" fmla="*/ 0 w 16"/>
                  <a:gd name="T5" fmla="*/ 210 h 210"/>
                  <a:gd name="T6" fmla="*/ 0 w 16"/>
                  <a:gd name="T7" fmla="*/ 5 h 210"/>
                  <a:gd name="T8" fmla="*/ 14 w 16"/>
                  <a:gd name="T9" fmla="*/ 5 h 210"/>
                  <a:gd name="T10" fmla="*/ 16 w 16"/>
                  <a:gd name="T11" fmla="*/ 0 h 210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16"/>
                  <a:gd name="T19" fmla="*/ 0 h 210"/>
                  <a:gd name="T20" fmla="*/ 16 w 16"/>
                  <a:gd name="T21" fmla="*/ 210 h 210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16" h="210">
                    <a:moveTo>
                      <a:pt x="16" y="210"/>
                    </a:moveTo>
                    <a:lnTo>
                      <a:pt x="14" y="210"/>
                    </a:lnTo>
                    <a:lnTo>
                      <a:pt x="0" y="210"/>
                    </a:lnTo>
                    <a:lnTo>
                      <a:pt x="0" y="5"/>
                    </a:lnTo>
                    <a:lnTo>
                      <a:pt x="14" y="5"/>
                    </a:lnTo>
                    <a:lnTo>
                      <a:pt x="16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4" name="Freeform 34">
                <a:extLst>
                  <a:ext uri="{FF2B5EF4-FFF2-40B4-BE49-F238E27FC236}">
                    <a16:creationId xmlns:a16="http://schemas.microsoft.com/office/drawing/2014/main" id="{256D268B-C633-C0D1-A290-9E400FF88E7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816" y="744"/>
                <a:ext cx="9" cy="183"/>
              </a:xfrm>
              <a:custGeom>
                <a:avLst/>
                <a:gdLst>
                  <a:gd name="T0" fmla="*/ 9 w 9"/>
                  <a:gd name="T1" fmla="*/ 183 h 183"/>
                  <a:gd name="T2" fmla="*/ 0 w 9"/>
                  <a:gd name="T3" fmla="*/ 183 h 183"/>
                  <a:gd name="T4" fmla="*/ 0 w 9"/>
                  <a:gd name="T5" fmla="*/ 36 h 183"/>
                  <a:gd name="T6" fmla="*/ 9 w 9"/>
                  <a:gd name="T7" fmla="*/ 0 h 183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9"/>
                  <a:gd name="T13" fmla="*/ 0 h 183"/>
                  <a:gd name="T14" fmla="*/ 9 w 9"/>
                  <a:gd name="T15" fmla="*/ 183 h 183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9" h="183">
                    <a:moveTo>
                      <a:pt x="9" y="183"/>
                    </a:moveTo>
                    <a:lnTo>
                      <a:pt x="0" y="183"/>
                    </a:lnTo>
                    <a:lnTo>
                      <a:pt x="0" y="36"/>
                    </a:lnTo>
                    <a:lnTo>
                      <a:pt x="9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5" name="Freeform 35">
                <a:extLst>
                  <a:ext uri="{FF2B5EF4-FFF2-40B4-BE49-F238E27FC236}">
                    <a16:creationId xmlns:a16="http://schemas.microsoft.com/office/drawing/2014/main" id="{D0EE29AE-2A8A-4381-DA9E-0BDB86714F5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737" y="722"/>
                <a:ext cx="88" cy="22"/>
              </a:xfrm>
              <a:custGeom>
                <a:avLst/>
                <a:gdLst>
                  <a:gd name="T0" fmla="*/ 88 w 88"/>
                  <a:gd name="T1" fmla="*/ 22 h 22"/>
                  <a:gd name="T2" fmla="*/ 6 w 88"/>
                  <a:gd name="T3" fmla="*/ 22 h 22"/>
                  <a:gd name="T4" fmla="*/ 0 w 88"/>
                  <a:gd name="T5" fmla="*/ 22 h 22"/>
                  <a:gd name="T6" fmla="*/ 6 w 88"/>
                  <a:gd name="T7" fmla="*/ 0 h 22"/>
                  <a:gd name="T8" fmla="*/ 88 w 88"/>
                  <a:gd name="T9" fmla="*/ 0 h 22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88"/>
                  <a:gd name="T16" fmla="*/ 0 h 22"/>
                  <a:gd name="T17" fmla="*/ 88 w 88"/>
                  <a:gd name="T18" fmla="*/ 22 h 22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88" h="22">
                    <a:moveTo>
                      <a:pt x="88" y="22"/>
                    </a:moveTo>
                    <a:lnTo>
                      <a:pt x="6" y="22"/>
                    </a:lnTo>
                    <a:lnTo>
                      <a:pt x="0" y="22"/>
                    </a:lnTo>
                    <a:lnTo>
                      <a:pt x="6" y="0"/>
                    </a:lnTo>
                    <a:lnTo>
                      <a:pt x="88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6" name="Freeform 36">
                <a:extLst>
                  <a:ext uri="{FF2B5EF4-FFF2-40B4-BE49-F238E27FC236}">
                    <a16:creationId xmlns:a16="http://schemas.microsoft.com/office/drawing/2014/main" id="{4B29D7B9-C676-213C-FABD-A2ADC94346A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584" y="824"/>
                <a:ext cx="232" cy="103"/>
              </a:xfrm>
              <a:custGeom>
                <a:avLst/>
                <a:gdLst>
                  <a:gd name="T0" fmla="*/ 232 w 232"/>
                  <a:gd name="T1" fmla="*/ 103 h 103"/>
                  <a:gd name="T2" fmla="*/ 216 w 232"/>
                  <a:gd name="T3" fmla="*/ 103 h 103"/>
                  <a:gd name="T4" fmla="*/ 0 w 232"/>
                  <a:gd name="T5" fmla="*/ 103 h 103"/>
                  <a:gd name="T6" fmla="*/ 0 w 232"/>
                  <a:gd name="T7" fmla="*/ 62 h 103"/>
                  <a:gd name="T8" fmla="*/ 216 w 232"/>
                  <a:gd name="T9" fmla="*/ 62 h 103"/>
                  <a:gd name="T10" fmla="*/ 232 w 232"/>
                  <a:gd name="T11" fmla="*/ 0 h 103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32"/>
                  <a:gd name="T19" fmla="*/ 0 h 103"/>
                  <a:gd name="T20" fmla="*/ 232 w 232"/>
                  <a:gd name="T21" fmla="*/ 103 h 103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32" h="103">
                    <a:moveTo>
                      <a:pt x="232" y="103"/>
                    </a:moveTo>
                    <a:lnTo>
                      <a:pt x="216" y="103"/>
                    </a:lnTo>
                    <a:lnTo>
                      <a:pt x="0" y="103"/>
                    </a:lnTo>
                    <a:lnTo>
                      <a:pt x="0" y="62"/>
                    </a:lnTo>
                    <a:lnTo>
                      <a:pt x="216" y="62"/>
                    </a:lnTo>
                    <a:lnTo>
                      <a:pt x="232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7" name="Freeform 37">
                <a:extLst>
                  <a:ext uri="{FF2B5EF4-FFF2-40B4-BE49-F238E27FC236}">
                    <a16:creationId xmlns:a16="http://schemas.microsoft.com/office/drawing/2014/main" id="{C9BCF55F-FC24-5681-D435-48B9A803A81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716" y="780"/>
                <a:ext cx="100" cy="44"/>
              </a:xfrm>
              <a:custGeom>
                <a:avLst/>
                <a:gdLst>
                  <a:gd name="T0" fmla="*/ 100 w 100"/>
                  <a:gd name="T1" fmla="*/ 44 h 44"/>
                  <a:gd name="T2" fmla="*/ 94 w 100"/>
                  <a:gd name="T3" fmla="*/ 44 h 44"/>
                  <a:gd name="T4" fmla="*/ 6 w 100"/>
                  <a:gd name="T5" fmla="*/ 44 h 44"/>
                  <a:gd name="T6" fmla="*/ 0 w 100"/>
                  <a:gd name="T7" fmla="*/ 44 h 44"/>
                  <a:gd name="T8" fmla="*/ 6 w 100"/>
                  <a:gd name="T9" fmla="*/ 22 h 44"/>
                  <a:gd name="T10" fmla="*/ 94 w 100"/>
                  <a:gd name="T11" fmla="*/ 22 h 44"/>
                  <a:gd name="T12" fmla="*/ 100 w 100"/>
                  <a:gd name="T13" fmla="*/ 0 h 44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100"/>
                  <a:gd name="T22" fmla="*/ 0 h 44"/>
                  <a:gd name="T23" fmla="*/ 100 w 100"/>
                  <a:gd name="T24" fmla="*/ 44 h 44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100" h="44">
                    <a:moveTo>
                      <a:pt x="100" y="44"/>
                    </a:moveTo>
                    <a:lnTo>
                      <a:pt x="94" y="44"/>
                    </a:lnTo>
                    <a:lnTo>
                      <a:pt x="6" y="44"/>
                    </a:lnTo>
                    <a:lnTo>
                      <a:pt x="0" y="44"/>
                    </a:lnTo>
                    <a:lnTo>
                      <a:pt x="6" y="22"/>
                    </a:lnTo>
                    <a:lnTo>
                      <a:pt x="94" y="22"/>
                    </a:lnTo>
                    <a:lnTo>
                      <a:pt x="100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8" name="Freeform 38">
                <a:extLst>
                  <a:ext uri="{FF2B5EF4-FFF2-40B4-BE49-F238E27FC236}">
                    <a16:creationId xmlns:a16="http://schemas.microsoft.com/office/drawing/2014/main" id="{208990E7-8826-913A-EAB2-0959B14C5F4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584" y="661"/>
                <a:ext cx="31" cy="225"/>
              </a:xfrm>
              <a:custGeom>
                <a:avLst/>
                <a:gdLst>
                  <a:gd name="T0" fmla="*/ 31 w 31"/>
                  <a:gd name="T1" fmla="*/ 108 h 225"/>
                  <a:gd name="T2" fmla="*/ 12 w 31"/>
                  <a:gd name="T3" fmla="*/ 181 h 225"/>
                  <a:gd name="T4" fmla="*/ 0 w 31"/>
                  <a:gd name="T5" fmla="*/ 225 h 225"/>
                  <a:gd name="T6" fmla="*/ 0 w 31"/>
                  <a:gd name="T7" fmla="*/ 73 h 225"/>
                  <a:gd name="T8" fmla="*/ 12 w 31"/>
                  <a:gd name="T9" fmla="*/ 73 h 225"/>
                  <a:gd name="T10" fmla="*/ 31 w 31"/>
                  <a:gd name="T11" fmla="*/ 0 h 225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31"/>
                  <a:gd name="T19" fmla="*/ 0 h 225"/>
                  <a:gd name="T20" fmla="*/ 31 w 31"/>
                  <a:gd name="T21" fmla="*/ 225 h 225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31" h="225">
                    <a:moveTo>
                      <a:pt x="31" y="108"/>
                    </a:moveTo>
                    <a:lnTo>
                      <a:pt x="12" y="181"/>
                    </a:lnTo>
                    <a:lnTo>
                      <a:pt x="0" y="225"/>
                    </a:lnTo>
                    <a:lnTo>
                      <a:pt x="0" y="73"/>
                    </a:lnTo>
                    <a:lnTo>
                      <a:pt x="12" y="73"/>
                    </a:lnTo>
                    <a:lnTo>
                      <a:pt x="31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9" name="Freeform 39">
                <a:extLst>
                  <a:ext uri="{FF2B5EF4-FFF2-40B4-BE49-F238E27FC236}">
                    <a16:creationId xmlns:a16="http://schemas.microsoft.com/office/drawing/2014/main" id="{A143AA76-EDF3-AE72-D5D0-A96EC2F9156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55" y="620"/>
                <a:ext cx="260" cy="114"/>
              </a:xfrm>
              <a:custGeom>
                <a:avLst/>
                <a:gdLst>
                  <a:gd name="T0" fmla="*/ 260 w 260"/>
                  <a:gd name="T1" fmla="*/ 41 h 114"/>
                  <a:gd name="T2" fmla="*/ 19 w 260"/>
                  <a:gd name="T3" fmla="*/ 41 h 114"/>
                  <a:gd name="T4" fmla="*/ 0 w 260"/>
                  <a:gd name="T5" fmla="*/ 114 h 114"/>
                  <a:gd name="T6" fmla="*/ 0 w 260"/>
                  <a:gd name="T7" fmla="*/ 0 h 114"/>
                  <a:gd name="T8" fmla="*/ 19 w 260"/>
                  <a:gd name="T9" fmla="*/ 0 h 114"/>
                  <a:gd name="T10" fmla="*/ 260 w 260"/>
                  <a:gd name="T11" fmla="*/ 0 h 114"/>
                  <a:gd name="T12" fmla="*/ 0 60000 65536"/>
                  <a:gd name="T13" fmla="*/ 0 60000 65536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w 260"/>
                  <a:gd name="T19" fmla="*/ 0 h 114"/>
                  <a:gd name="T20" fmla="*/ 260 w 260"/>
                  <a:gd name="T21" fmla="*/ 114 h 114"/>
                </a:gdLst>
                <a:ahLst/>
                <a:cxnLst>
                  <a:cxn ang="T12">
                    <a:pos x="T0" y="T1"/>
                  </a:cxn>
                  <a:cxn ang="T13">
                    <a:pos x="T2" y="T3"/>
                  </a:cxn>
                  <a:cxn ang="T14">
                    <a:pos x="T4" y="T5"/>
                  </a:cxn>
                  <a:cxn ang="T15">
                    <a:pos x="T6" y="T7"/>
                  </a:cxn>
                  <a:cxn ang="T16">
                    <a:pos x="T8" y="T9"/>
                  </a:cxn>
                  <a:cxn ang="T17">
                    <a:pos x="T10" y="T11"/>
                  </a:cxn>
                </a:cxnLst>
                <a:rect l="T18" t="T19" r="T20" b="T21"/>
                <a:pathLst>
                  <a:path w="260" h="114">
                    <a:moveTo>
                      <a:pt x="260" y="41"/>
                    </a:moveTo>
                    <a:lnTo>
                      <a:pt x="19" y="41"/>
                    </a:lnTo>
                    <a:lnTo>
                      <a:pt x="0" y="114"/>
                    </a:lnTo>
                    <a:lnTo>
                      <a:pt x="0" y="0"/>
                    </a:lnTo>
                    <a:lnTo>
                      <a:pt x="19" y="0"/>
                    </a:lnTo>
                    <a:lnTo>
                      <a:pt x="260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20" name="Freeform 40">
                <a:extLst>
                  <a:ext uri="{FF2B5EF4-FFF2-40B4-BE49-F238E27FC236}">
                    <a16:creationId xmlns:a16="http://schemas.microsoft.com/office/drawing/2014/main" id="{73684F94-5607-324F-071F-F178DF3C4FC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78" y="732"/>
                <a:ext cx="206" cy="195"/>
              </a:xfrm>
              <a:custGeom>
                <a:avLst/>
                <a:gdLst>
                  <a:gd name="T0" fmla="*/ 206 w 206"/>
                  <a:gd name="T1" fmla="*/ 195 h 195"/>
                  <a:gd name="T2" fmla="*/ 155 w 206"/>
                  <a:gd name="T3" fmla="*/ 195 h 195"/>
                  <a:gd name="T4" fmla="*/ 114 w 206"/>
                  <a:gd name="T5" fmla="*/ 195 h 195"/>
                  <a:gd name="T6" fmla="*/ 0 w 206"/>
                  <a:gd name="T7" fmla="*/ 195 h 195"/>
                  <a:gd name="T8" fmla="*/ 0 w 206"/>
                  <a:gd name="T9" fmla="*/ 154 h 195"/>
                  <a:gd name="T10" fmla="*/ 114 w 206"/>
                  <a:gd name="T11" fmla="*/ 154 h 195"/>
                  <a:gd name="T12" fmla="*/ 155 w 206"/>
                  <a:gd name="T13" fmla="*/ 0 h 195"/>
                  <a:gd name="T14" fmla="*/ 206 w 206"/>
                  <a:gd name="T15" fmla="*/ 2 h 195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w 206"/>
                  <a:gd name="T25" fmla="*/ 0 h 195"/>
                  <a:gd name="T26" fmla="*/ 206 w 206"/>
                  <a:gd name="T27" fmla="*/ 195 h 195"/>
                </a:gdLst>
                <a:ahLst/>
                <a:cxnLst>
                  <a:cxn ang="T16">
                    <a:pos x="T0" y="T1"/>
                  </a:cxn>
                  <a:cxn ang="T17">
                    <a:pos x="T2" y="T3"/>
                  </a:cxn>
                  <a:cxn ang="T18">
                    <a:pos x="T4" y="T5"/>
                  </a:cxn>
                  <a:cxn ang="T19">
                    <a:pos x="T6" y="T7"/>
                  </a:cxn>
                  <a:cxn ang="T20">
                    <a:pos x="T8" y="T9"/>
                  </a:cxn>
                  <a:cxn ang="T21">
                    <a:pos x="T10" y="T11"/>
                  </a:cxn>
                  <a:cxn ang="T22">
                    <a:pos x="T12" y="T13"/>
                  </a:cxn>
                  <a:cxn ang="T23">
                    <a:pos x="T14" y="T15"/>
                  </a:cxn>
                </a:cxnLst>
                <a:rect l="T24" t="T25" r="T26" b="T27"/>
                <a:pathLst>
                  <a:path w="206" h="195">
                    <a:moveTo>
                      <a:pt x="206" y="195"/>
                    </a:moveTo>
                    <a:lnTo>
                      <a:pt x="155" y="195"/>
                    </a:lnTo>
                    <a:lnTo>
                      <a:pt x="114" y="195"/>
                    </a:lnTo>
                    <a:lnTo>
                      <a:pt x="0" y="195"/>
                    </a:lnTo>
                    <a:lnTo>
                      <a:pt x="0" y="154"/>
                    </a:lnTo>
                    <a:lnTo>
                      <a:pt x="114" y="154"/>
                    </a:lnTo>
                    <a:lnTo>
                      <a:pt x="155" y="0"/>
                    </a:lnTo>
                    <a:lnTo>
                      <a:pt x="206" y="2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21" name="Freeform 41">
                <a:extLst>
                  <a:ext uri="{FF2B5EF4-FFF2-40B4-BE49-F238E27FC236}">
                    <a16:creationId xmlns:a16="http://schemas.microsoft.com/office/drawing/2014/main" id="{4075C5B2-3710-599E-DA66-28B09738EC1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78" y="732"/>
                <a:ext cx="40" cy="154"/>
              </a:xfrm>
              <a:custGeom>
                <a:avLst/>
                <a:gdLst>
                  <a:gd name="T0" fmla="*/ 40 w 40"/>
                  <a:gd name="T1" fmla="*/ 0 h 154"/>
                  <a:gd name="T2" fmla="*/ 0 w 40"/>
                  <a:gd name="T3" fmla="*/ 154 h 154"/>
                  <a:gd name="T4" fmla="*/ 0 w 40"/>
                  <a:gd name="T5" fmla="*/ 1 h 154"/>
                  <a:gd name="T6" fmla="*/ 0 60000 65536"/>
                  <a:gd name="T7" fmla="*/ 0 60000 65536"/>
                  <a:gd name="T8" fmla="*/ 0 60000 65536"/>
                  <a:gd name="T9" fmla="*/ 0 w 40"/>
                  <a:gd name="T10" fmla="*/ 0 h 154"/>
                  <a:gd name="T11" fmla="*/ 40 w 40"/>
                  <a:gd name="T12" fmla="*/ 154 h 154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40" h="154">
                    <a:moveTo>
                      <a:pt x="40" y="0"/>
                    </a:moveTo>
                    <a:lnTo>
                      <a:pt x="0" y="154"/>
                    </a:lnTo>
                    <a:lnTo>
                      <a:pt x="0" y="1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22" name="Freeform 42">
                <a:extLst>
                  <a:ext uri="{FF2B5EF4-FFF2-40B4-BE49-F238E27FC236}">
                    <a16:creationId xmlns:a16="http://schemas.microsoft.com/office/drawing/2014/main" id="{D80CB45D-B3D3-1973-2A01-3FDCA828E6B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355" y="733"/>
                <a:ext cx="23" cy="194"/>
              </a:xfrm>
              <a:custGeom>
                <a:avLst/>
                <a:gdLst>
                  <a:gd name="T0" fmla="*/ 23 w 23"/>
                  <a:gd name="T1" fmla="*/ 194 h 194"/>
                  <a:gd name="T2" fmla="*/ 0 w 23"/>
                  <a:gd name="T3" fmla="*/ 194 h 194"/>
                  <a:gd name="T4" fmla="*/ 0 w 23"/>
                  <a:gd name="T5" fmla="*/ 1 h 194"/>
                  <a:gd name="T6" fmla="*/ 23 w 23"/>
                  <a:gd name="T7" fmla="*/ 0 h 194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23"/>
                  <a:gd name="T13" fmla="*/ 0 h 194"/>
                  <a:gd name="T14" fmla="*/ 23 w 23"/>
                  <a:gd name="T15" fmla="*/ 194 h 194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23" h="194">
                    <a:moveTo>
                      <a:pt x="23" y="194"/>
                    </a:moveTo>
                    <a:lnTo>
                      <a:pt x="0" y="194"/>
                    </a:lnTo>
                    <a:lnTo>
                      <a:pt x="0" y="1"/>
                    </a:lnTo>
                    <a:lnTo>
                      <a:pt x="23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23" name="Freeform 43">
                <a:extLst>
                  <a:ext uri="{FF2B5EF4-FFF2-40B4-BE49-F238E27FC236}">
                    <a16:creationId xmlns:a16="http://schemas.microsoft.com/office/drawing/2014/main" id="{028F9963-F741-8509-B48A-01FBEB88F8E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0288" y="620"/>
                <a:ext cx="67" cy="307"/>
              </a:xfrm>
              <a:custGeom>
                <a:avLst/>
                <a:gdLst>
                  <a:gd name="T0" fmla="*/ 67 w 67"/>
                  <a:gd name="T1" fmla="*/ 307 h 307"/>
                  <a:gd name="T2" fmla="*/ 0 w 67"/>
                  <a:gd name="T3" fmla="*/ 307 h 307"/>
                  <a:gd name="T4" fmla="*/ 0 w 67"/>
                  <a:gd name="T5" fmla="*/ 0 h 307"/>
                  <a:gd name="T6" fmla="*/ 67 w 67"/>
                  <a:gd name="T7" fmla="*/ 0 h 307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0 w 67"/>
                  <a:gd name="T13" fmla="*/ 0 h 307"/>
                  <a:gd name="T14" fmla="*/ 67 w 67"/>
                  <a:gd name="T15" fmla="*/ 307 h 307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67" h="307">
                    <a:moveTo>
                      <a:pt x="67" y="307"/>
                    </a:moveTo>
                    <a:lnTo>
                      <a:pt x="0" y="307"/>
                    </a:lnTo>
                    <a:lnTo>
                      <a:pt x="0" y="0"/>
                    </a:lnTo>
                    <a:lnTo>
                      <a:pt x="67" y="0"/>
                    </a:lnTo>
                  </a:path>
                </a:pathLst>
              </a:custGeom>
              <a:solidFill>
                <a:srgbClr val="000759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bian.keusch\Downloads\acinoxplus-kragplattenanschluesse-bestellformular%20(9).xlsx" TargetMode="External"/><Relationship Id="rId1" Type="http://schemas.openxmlformats.org/officeDocument/2006/relationships/externalLinkPath" Target="file:///C:\Users\fabian.keusch\Downloads\acinoxplus-kragplattenanschluesse-bestellformular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INOXplus"/>
      <sheetName val="ACIDORN"/>
    </sheetNames>
    <sheetDataSet>
      <sheetData sheetId="0"/>
      <sheetData sheetId="1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5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E4AD-0809-424E-8561-DF233CE78735}">
  <dimension ref="A2:P21"/>
  <sheetViews>
    <sheetView zoomScale="130" zoomScaleNormal="100" workbookViewId="0">
      <selection activeCell="B2" sqref="B2"/>
    </sheetView>
  </sheetViews>
  <sheetFormatPr defaultColWidth="11.42578125" defaultRowHeight="15" customHeight="1"/>
  <cols>
    <col min="3" max="3" width="4" customWidth="1"/>
    <col min="4" max="6" width="5.7109375" customWidth="1"/>
    <col min="10" max="10" width="5.5703125" customWidth="1"/>
    <col min="11" max="11" width="19.5703125" customWidth="1"/>
    <col min="12" max="13" width="4.7109375" customWidth="1"/>
    <col min="15" max="15" width="1.5703125" customWidth="1"/>
  </cols>
  <sheetData>
    <row r="2" spans="1:16">
      <c r="B2" s="8" t="s">
        <v>0</v>
      </c>
      <c r="C2" s="9" t="s">
        <v>1</v>
      </c>
      <c r="D2" s="9" t="s">
        <v>2</v>
      </c>
      <c r="I2" s="8"/>
      <c r="J2" s="9"/>
      <c r="K2" s="9"/>
      <c r="N2" s="9"/>
    </row>
    <row r="3" spans="1:16">
      <c r="B3" s="8">
        <v>1</v>
      </c>
      <c r="C3" s="8">
        <v>5</v>
      </c>
      <c r="D3" s="9" t="s">
        <v>3</v>
      </c>
      <c r="G3" s="3">
        <v>20</v>
      </c>
    </row>
    <row r="4" spans="1:16"/>
    <row r="5" spans="1:16" ht="5.45" customHeight="1">
      <c r="I5" s="2"/>
      <c r="J5" s="1"/>
      <c r="K5" s="1"/>
      <c r="L5" s="1"/>
      <c r="M5" s="1"/>
      <c r="N5" s="1"/>
      <c r="O5" s="1"/>
      <c r="P5" s="1"/>
    </row>
    <row r="6" spans="1:16" ht="5.45" customHeight="1">
      <c r="I6" s="2"/>
      <c r="J6" s="1"/>
      <c r="K6" s="1"/>
      <c r="L6" s="1"/>
      <c r="M6" s="1"/>
      <c r="N6" s="1"/>
      <c r="O6" s="1"/>
      <c r="P6" s="1"/>
    </row>
    <row r="7" spans="1:16" ht="5.45" customHeight="1">
      <c r="I7" s="2"/>
      <c r="J7" s="1"/>
      <c r="K7" s="1"/>
      <c r="L7" s="1"/>
      <c r="M7" s="1"/>
      <c r="N7" s="1"/>
      <c r="O7" s="1"/>
      <c r="P7" s="1"/>
    </row>
    <row r="8" spans="1:16" ht="6.6" customHeight="1"/>
    <row r="9" spans="1:16">
      <c r="B9" t="s">
        <v>4</v>
      </c>
      <c r="D9" t="s">
        <v>5</v>
      </c>
      <c r="E9">
        <v>10</v>
      </c>
      <c r="I9" s="556" t="s">
        <v>6</v>
      </c>
      <c r="J9" s="557"/>
      <c r="K9" s="557"/>
      <c r="L9" s="557"/>
      <c r="M9" s="557"/>
      <c r="N9" s="557"/>
      <c r="O9" s="557"/>
      <c r="P9" s="558"/>
    </row>
    <row r="10" spans="1:16" s="3" customFormat="1">
      <c r="I10" s="4"/>
      <c r="J10" s="6" t="s">
        <v>7</v>
      </c>
      <c r="K10" s="3" t="s">
        <v>8</v>
      </c>
      <c r="P10" s="5"/>
    </row>
    <row r="11" spans="1:16" s="3" customFormat="1"/>
    <row r="12" spans="1:16" s="3" customFormat="1">
      <c r="A12" s="3" t="s">
        <v>9</v>
      </c>
      <c r="G12" s="3" t="s">
        <v>10</v>
      </c>
      <c r="I12" s="559" t="str">
        <f t="shared" ref="I12" si="0">"L="&amp;E13</f>
        <v>L=5</v>
      </c>
      <c r="J12" s="560"/>
      <c r="K12" s="561"/>
      <c r="L12" s="7"/>
      <c r="M12" s="559" t="str">
        <f>"L="&amp;E14</f>
        <v>L=5</v>
      </c>
      <c r="N12" s="560"/>
      <c r="O12" s="560"/>
      <c r="P12" s="560"/>
    </row>
    <row r="13" spans="1:16">
      <c r="A13" t="s">
        <v>11</v>
      </c>
      <c r="B13" t="s">
        <v>12</v>
      </c>
      <c r="D13" t="s">
        <v>13</v>
      </c>
      <c r="E13" s="9">
        <v>5</v>
      </c>
      <c r="G13" s="3" t="str">
        <f>"BLS1-"&amp;G3&amp;"-"&amp;E13*100-25+3.1</f>
        <v>BLS1-20-478,1</v>
      </c>
      <c r="J13" s="6" t="s">
        <v>7</v>
      </c>
      <c r="K13" s="3" t="s">
        <v>14</v>
      </c>
      <c r="L13" s="3" t="s">
        <v>15</v>
      </c>
      <c r="M13" s="6" t="s">
        <v>7</v>
      </c>
      <c r="N13" s="3" t="s">
        <v>16</v>
      </c>
    </row>
    <row r="14" spans="1:16">
      <c r="D14" t="s">
        <v>17</v>
      </c>
      <c r="E14">
        <f>E9-E13</f>
        <v>5</v>
      </c>
      <c r="J14" s="3"/>
      <c r="K14" s="3"/>
      <c r="L14" s="3"/>
      <c r="M14" s="3"/>
      <c r="N14" s="3"/>
    </row>
    <row r="16" spans="1:16">
      <c r="A16" t="s">
        <v>18</v>
      </c>
      <c r="B16" t="s">
        <v>19</v>
      </c>
      <c r="D16" t="s">
        <v>13</v>
      </c>
    </row>
    <row r="17" spans="1:4">
      <c r="D17" t="s">
        <v>17</v>
      </c>
    </row>
    <row r="18" spans="1:4">
      <c r="D18" t="s">
        <v>20</v>
      </c>
    </row>
    <row r="21" spans="1:4">
      <c r="A21" t="s">
        <v>21</v>
      </c>
      <c r="B21" t="s">
        <v>22</v>
      </c>
    </row>
  </sheetData>
  <mergeCells count="3">
    <mergeCell ref="I9:P9"/>
    <mergeCell ref="I12:K12"/>
    <mergeCell ref="M12:P1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114B-FDF4-43BD-B03B-33D3BF7A60B0}">
  <dimension ref="A2:I16"/>
  <sheetViews>
    <sheetView zoomScale="130" zoomScaleNormal="100" workbookViewId="0">
      <selection activeCell="G4" sqref="G4"/>
    </sheetView>
  </sheetViews>
  <sheetFormatPr defaultColWidth="11.42578125" defaultRowHeight="15"/>
  <cols>
    <col min="3" max="3" width="5.5703125" customWidth="1"/>
    <col min="4" max="4" width="19.5703125" customWidth="1"/>
    <col min="5" max="6" width="4.7109375" customWidth="1"/>
    <col min="8" max="8" width="1.5703125" customWidth="1"/>
  </cols>
  <sheetData>
    <row r="2" spans="1:9" ht="18.75">
      <c r="B2" s="8" t="s">
        <v>0</v>
      </c>
      <c r="C2" s="9" t="s">
        <v>1</v>
      </c>
      <c r="D2" s="9" t="s">
        <v>23</v>
      </c>
      <c r="E2" t="s">
        <v>24</v>
      </c>
      <c r="G2" s="9" t="s">
        <v>25</v>
      </c>
      <c r="I2" t="s">
        <v>26</v>
      </c>
    </row>
    <row r="4" spans="1:9" ht="5.45" customHeight="1">
      <c r="B4" s="2"/>
      <c r="C4" s="1"/>
      <c r="D4" s="1"/>
      <c r="E4" s="1"/>
      <c r="F4" s="1"/>
      <c r="G4" s="1"/>
      <c r="H4" s="1"/>
      <c r="I4" s="1"/>
    </row>
    <row r="5" spans="1:9" ht="5.45" customHeight="1">
      <c r="B5" s="2"/>
      <c r="C5" s="1"/>
      <c r="D5" s="1"/>
      <c r="E5" s="1"/>
      <c r="F5" s="1"/>
      <c r="G5" s="1"/>
      <c r="H5" s="1"/>
      <c r="I5" s="1"/>
    </row>
    <row r="6" spans="1:9" ht="5.45" customHeight="1">
      <c r="B6" s="2"/>
      <c r="C6" s="1"/>
      <c r="D6" s="1"/>
      <c r="E6" s="1"/>
      <c r="F6" s="1"/>
      <c r="G6" s="1"/>
      <c r="H6" s="1"/>
      <c r="I6" s="1"/>
    </row>
    <row r="7" spans="1:9" ht="6.6" customHeight="1"/>
    <row r="8" spans="1:9">
      <c r="A8" t="s">
        <v>4</v>
      </c>
      <c r="B8" s="556" t="s">
        <v>6</v>
      </c>
      <c r="C8" s="557"/>
      <c r="D8" s="557"/>
      <c r="E8" s="557"/>
      <c r="F8" s="557"/>
      <c r="G8" s="557"/>
      <c r="H8" s="557"/>
      <c r="I8" s="558"/>
    </row>
    <row r="9" spans="1:9" s="3" customFormat="1">
      <c r="B9" s="4"/>
      <c r="C9" s="6" t="s">
        <v>7</v>
      </c>
      <c r="D9" s="3" t="s">
        <v>8</v>
      </c>
      <c r="I9" s="5"/>
    </row>
    <row r="10" spans="1:9" s="3" customFormat="1"/>
    <row r="11" spans="1:9" s="3" customFormat="1">
      <c r="B11" s="559" t="s">
        <v>27</v>
      </c>
      <c r="C11" s="560"/>
      <c r="D11" s="561"/>
      <c r="E11" s="7"/>
      <c r="F11" s="559" t="s">
        <v>28</v>
      </c>
      <c r="G11" s="560"/>
      <c r="H11" s="560"/>
      <c r="I11" s="560"/>
    </row>
    <row r="12" spans="1:9">
      <c r="A12" t="s">
        <v>12</v>
      </c>
      <c r="C12" s="6" t="s">
        <v>7</v>
      </c>
      <c r="D12" s="3" t="s">
        <v>14</v>
      </c>
      <c r="E12" s="3" t="s">
        <v>15</v>
      </c>
      <c r="F12" s="6" t="s">
        <v>7</v>
      </c>
      <c r="G12" s="3" t="s">
        <v>16</v>
      </c>
    </row>
    <row r="14" spans="1:9">
      <c r="A14" t="s">
        <v>19</v>
      </c>
      <c r="B14" s="10" t="s">
        <v>27</v>
      </c>
      <c r="C14" s="11"/>
      <c r="D14" s="12"/>
      <c r="E14" s="7"/>
      <c r="F14" s="559" t="s">
        <v>28</v>
      </c>
      <c r="G14" s="560"/>
      <c r="H14" s="560"/>
      <c r="I14" s="560"/>
    </row>
    <row r="16" spans="1:9">
      <c r="A16" t="s">
        <v>22</v>
      </c>
    </row>
  </sheetData>
  <mergeCells count="4">
    <mergeCell ref="B8:I8"/>
    <mergeCell ref="B11:D11"/>
    <mergeCell ref="F11:I11"/>
    <mergeCell ref="F14:I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5129-F98F-4D62-8EE2-A7A5F3ACA97E}">
  <dimension ref="A1:AU92"/>
  <sheetViews>
    <sheetView tabSelected="1" view="pageBreakPreview" zoomScale="60" zoomScaleNormal="124" workbookViewId="0">
      <selection activeCell="X35" sqref="X35"/>
    </sheetView>
  </sheetViews>
  <sheetFormatPr defaultColWidth="11.42578125" defaultRowHeight="15"/>
  <cols>
    <col min="1" max="1" width="6.7109375" customWidth="1"/>
    <col min="2" max="2" width="7.42578125" customWidth="1"/>
    <col min="3" max="3" width="5.5703125" customWidth="1"/>
    <col min="4" max="6" width="4.5703125" customWidth="1"/>
    <col min="7" max="12" width="5.5703125" customWidth="1"/>
    <col min="13" max="13" width="6" customWidth="1"/>
    <col min="14" max="14" width="4.42578125" customWidth="1"/>
    <col min="15" max="15" width="4.85546875" customWidth="1"/>
    <col min="16" max="16" width="7.7109375" customWidth="1"/>
    <col min="17" max="17" width="2" customWidth="1"/>
    <col min="18" max="23" width="5.5703125" customWidth="1"/>
    <col min="27" max="31" width="0" hidden="1" customWidth="1"/>
    <col min="32" max="32" width="9.42578125" hidden="1" customWidth="1"/>
    <col min="33" max="34" width="0" hidden="1" customWidth="1"/>
    <col min="35" max="35" width="7" hidden="1" customWidth="1"/>
    <col min="36" max="36" width="19.7109375" hidden="1" customWidth="1"/>
    <col min="37" max="37" width="13.85546875" hidden="1" customWidth="1"/>
    <col min="38" max="39" width="0" hidden="1" customWidth="1"/>
  </cols>
  <sheetData>
    <row r="1" spans="1:47" ht="23.25">
      <c r="A1" s="13" t="s">
        <v>126</v>
      </c>
      <c r="B1" s="14"/>
      <c r="C1" s="15"/>
      <c r="D1" s="15"/>
      <c r="E1" s="15"/>
      <c r="F1" s="15"/>
      <c r="G1" s="15"/>
      <c r="H1" s="15"/>
      <c r="I1" s="16"/>
      <c r="J1" s="22"/>
      <c r="L1" s="45"/>
      <c r="M1" s="45"/>
      <c r="N1" s="45"/>
      <c r="O1" s="45"/>
      <c r="P1" s="44" t="s">
        <v>29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 t="s">
        <v>30</v>
      </c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ht="15.75" thickBot="1">
      <c r="A2" s="17"/>
      <c r="B2" s="17"/>
      <c r="C2" s="18"/>
      <c r="D2" s="18"/>
      <c r="E2" s="18"/>
      <c r="F2" s="18"/>
      <c r="G2" s="18"/>
      <c r="H2" s="18"/>
      <c r="I2" s="46"/>
      <c r="J2" s="22"/>
      <c r="K2" s="19"/>
      <c r="L2" s="20"/>
      <c r="M2" s="20"/>
      <c r="N2" s="19"/>
      <c r="P2" s="19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70" t="s">
        <v>2</v>
      </c>
      <c r="AC2" s="70" t="s">
        <v>31</v>
      </c>
      <c r="AD2" s="70" t="s">
        <v>104</v>
      </c>
      <c r="AE2" s="70" t="s">
        <v>31</v>
      </c>
      <c r="AF2" s="70" t="s">
        <v>32</v>
      </c>
      <c r="AG2" s="70" t="s">
        <v>33</v>
      </c>
      <c r="AH2" s="70"/>
      <c r="AI2" s="52"/>
      <c r="AJ2" s="70" t="s">
        <v>34</v>
      </c>
      <c r="AK2" s="474" t="s">
        <v>35</v>
      </c>
      <c r="AL2" s="52"/>
      <c r="AM2" s="474"/>
      <c r="AN2" s="52"/>
      <c r="AO2" s="52"/>
      <c r="AP2" s="52"/>
      <c r="AQ2" s="52"/>
      <c r="AR2" s="52"/>
      <c r="AS2" s="52"/>
      <c r="AT2" s="52"/>
      <c r="AU2" s="52"/>
    </row>
    <row r="3" spans="1:47">
      <c r="A3" s="21" t="s">
        <v>36</v>
      </c>
      <c r="B3" s="21"/>
      <c r="C3" s="531"/>
      <c r="D3" s="531"/>
      <c r="E3" s="531"/>
      <c r="F3" s="531"/>
      <c r="G3" s="531"/>
      <c r="H3" s="531"/>
      <c r="I3" s="57"/>
      <c r="J3" s="530" t="s">
        <v>37</v>
      </c>
      <c r="K3" s="530"/>
      <c r="L3" s="530"/>
      <c r="M3" s="23"/>
      <c r="N3" s="23"/>
      <c r="O3" s="24"/>
      <c r="P3" s="25" t="s">
        <v>38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475" t="s">
        <v>39</v>
      </c>
      <c r="AC3" s="52" t="s">
        <v>40</v>
      </c>
      <c r="AD3" s="52" t="s">
        <v>105</v>
      </c>
      <c r="AE3" s="52">
        <v>20</v>
      </c>
      <c r="AF3" s="52">
        <v>31</v>
      </c>
      <c r="AG3" s="52" t="s">
        <v>41</v>
      </c>
      <c r="AH3" s="475" t="s">
        <v>42</v>
      </c>
      <c r="AI3" s="52"/>
      <c r="AJ3" s="52"/>
      <c r="AK3" s="52"/>
      <c r="AL3" s="52"/>
      <c r="AM3" s="475"/>
      <c r="AN3" s="52"/>
      <c r="AO3" s="52"/>
      <c r="AP3" s="52"/>
      <c r="AQ3" s="52"/>
      <c r="AR3" s="52"/>
      <c r="AS3" s="52"/>
      <c r="AT3" s="52"/>
      <c r="AU3" s="52"/>
    </row>
    <row r="4" spans="1:47">
      <c r="A4" s="26"/>
      <c r="B4" s="26"/>
      <c r="C4" s="532"/>
      <c r="D4" s="532"/>
      <c r="E4" s="532"/>
      <c r="F4" s="532"/>
      <c r="G4" s="532"/>
      <c r="H4" s="532"/>
      <c r="I4" s="57"/>
      <c r="J4" s="537"/>
      <c r="K4" s="537"/>
      <c r="L4" s="537"/>
      <c r="M4" s="537"/>
      <c r="N4" s="537"/>
      <c r="O4" s="538"/>
      <c r="P4" s="27">
        <v>1</v>
      </c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475" t="s">
        <v>43</v>
      </c>
      <c r="AC4" s="52" t="s">
        <v>44</v>
      </c>
      <c r="AD4" s="52" t="s">
        <v>106</v>
      </c>
      <c r="AE4" s="52">
        <v>28</v>
      </c>
      <c r="AF4" s="52">
        <v>42</v>
      </c>
      <c r="AG4" s="52" t="s">
        <v>45</v>
      </c>
      <c r="AH4" s="475" t="s">
        <v>46</v>
      </c>
      <c r="AI4" s="475" t="s">
        <v>39</v>
      </c>
      <c r="AJ4" s="475" t="s">
        <v>77</v>
      </c>
      <c r="AK4" s="475" t="s">
        <v>47</v>
      </c>
      <c r="AL4" s="52"/>
      <c r="AM4" s="475"/>
      <c r="AN4" s="475"/>
      <c r="AO4" s="475"/>
      <c r="AP4" s="52"/>
      <c r="AQ4" s="52"/>
      <c r="AR4" s="52"/>
      <c r="AS4" s="52"/>
      <c r="AT4" s="52"/>
      <c r="AU4" s="52"/>
    </row>
    <row r="5" spans="1:47" ht="15.75" thickBot="1">
      <c r="A5" s="28"/>
      <c r="B5" s="28"/>
      <c r="C5" s="545"/>
      <c r="D5" s="545"/>
      <c r="E5" s="545"/>
      <c r="F5" s="545"/>
      <c r="G5" s="545"/>
      <c r="H5" s="545"/>
      <c r="I5" s="57"/>
      <c r="J5" s="29" t="s">
        <v>48</v>
      </c>
      <c r="K5" s="29"/>
      <c r="L5" s="541"/>
      <c r="M5" s="541"/>
      <c r="N5" s="541"/>
      <c r="O5" s="541"/>
      <c r="P5" s="541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475" t="s">
        <v>49</v>
      </c>
      <c r="AC5" s="52" t="s">
        <v>50</v>
      </c>
      <c r="AD5" s="52" t="s">
        <v>107</v>
      </c>
      <c r="AE5" s="52">
        <v>36</v>
      </c>
      <c r="AF5" s="52">
        <v>50</v>
      </c>
      <c r="AG5" s="52" t="s">
        <v>51</v>
      </c>
      <c r="AH5" s="475" t="s">
        <v>52</v>
      </c>
      <c r="AI5" s="475" t="s">
        <v>39</v>
      </c>
      <c r="AJ5" s="475" t="s">
        <v>80</v>
      </c>
      <c r="AK5" s="475" t="s">
        <v>61</v>
      </c>
      <c r="AL5" s="52"/>
      <c r="AM5" s="475"/>
      <c r="AN5" s="52"/>
      <c r="AO5" s="52"/>
      <c r="AP5" s="52"/>
      <c r="AQ5" s="52"/>
      <c r="AR5" s="52"/>
      <c r="AS5" s="52"/>
      <c r="AT5" s="52"/>
      <c r="AU5" s="52"/>
    </row>
    <row r="6" spans="1:47">
      <c r="A6" s="21" t="s">
        <v>53</v>
      </c>
      <c r="B6" s="21"/>
      <c r="C6" s="546"/>
      <c r="D6" s="546"/>
      <c r="E6" s="546"/>
      <c r="F6" s="546"/>
      <c r="G6" s="546"/>
      <c r="H6" s="546"/>
      <c r="I6" s="57"/>
      <c r="J6" s="30" t="s">
        <v>54</v>
      </c>
      <c r="K6" s="31"/>
      <c r="L6" s="32"/>
      <c r="M6" s="32"/>
      <c r="O6" s="33" t="s">
        <v>55</v>
      </c>
      <c r="P6" s="34" t="s">
        <v>56</v>
      </c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475" t="s">
        <v>57</v>
      </c>
      <c r="AC6" s="52" t="s">
        <v>58</v>
      </c>
      <c r="AD6" s="52" t="s">
        <v>108</v>
      </c>
      <c r="AE6" s="52">
        <v>43</v>
      </c>
      <c r="AF6" s="52">
        <v>60</v>
      </c>
      <c r="AG6" s="52" t="s">
        <v>59</v>
      </c>
      <c r="AH6" s="475" t="s">
        <v>60</v>
      </c>
      <c r="AI6" s="475"/>
      <c r="AJ6" s="475" t="s">
        <v>114</v>
      </c>
      <c r="AK6" s="475" t="s">
        <v>127</v>
      </c>
      <c r="AL6" s="52"/>
      <c r="AM6" s="475"/>
      <c r="AN6" s="52"/>
      <c r="AO6" s="52"/>
      <c r="AP6" s="52"/>
      <c r="AQ6" s="52"/>
      <c r="AR6" s="52"/>
      <c r="AS6" s="52"/>
      <c r="AT6" s="52"/>
      <c r="AU6" s="52"/>
    </row>
    <row r="7" spans="1:47">
      <c r="A7" s="21" t="s">
        <v>62</v>
      </c>
      <c r="B7" s="21"/>
      <c r="C7" s="533"/>
      <c r="D7" s="533"/>
      <c r="E7" s="533"/>
      <c r="F7" s="533"/>
      <c r="G7" s="533"/>
      <c r="H7" s="533"/>
      <c r="I7" s="57"/>
      <c r="J7" s="539"/>
      <c r="K7" s="539"/>
      <c r="L7" s="539"/>
      <c r="M7" s="539"/>
      <c r="N7" s="540"/>
      <c r="O7" s="35"/>
      <c r="P7" s="36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 t="s">
        <v>63</v>
      </c>
      <c r="AH7" s="475" t="s">
        <v>64</v>
      </c>
      <c r="AI7" s="52"/>
      <c r="AJ7" s="52"/>
      <c r="AK7" s="52"/>
      <c r="AL7" s="52"/>
      <c r="AM7" s="475"/>
      <c r="AN7" s="52"/>
      <c r="AO7" s="52"/>
      <c r="AP7" s="52"/>
      <c r="AQ7" s="52"/>
      <c r="AR7" s="52"/>
      <c r="AS7" s="52"/>
      <c r="AT7" s="52"/>
      <c r="AU7" s="52"/>
    </row>
    <row r="8" spans="1:47">
      <c r="A8" s="21" t="s">
        <v>65</v>
      </c>
      <c r="B8" s="21"/>
      <c r="C8" s="533"/>
      <c r="D8" s="533"/>
      <c r="E8" s="533"/>
      <c r="F8" s="533"/>
      <c r="G8" s="533"/>
      <c r="H8" s="533"/>
      <c r="I8" s="57"/>
      <c r="J8" s="30" t="s">
        <v>66</v>
      </c>
      <c r="K8" s="30"/>
      <c r="L8" s="32"/>
      <c r="M8" s="32"/>
      <c r="N8" s="32"/>
      <c r="O8" s="3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475" t="s">
        <v>67</v>
      </c>
      <c r="AC8" s="52" t="s">
        <v>68</v>
      </c>
      <c r="AD8" s="52"/>
      <c r="AE8" s="52"/>
      <c r="AF8" s="52"/>
      <c r="AG8" s="52"/>
      <c r="AH8" s="475"/>
      <c r="AI8" s="475" t="s">
        <v>43</v>
      </c>
      <c r="AJ8" s="475" t="s">
        <v>77</v>
      </c>
      <c r="AK8" s="475" t="s">
        <v>71</v>
      </c>
      <c r="AL8" s="52"/>
      <c r="AM8" s="52"/>
      <c r="AN8" s="52"/>
      <c r="AO8" s="52"/>
      <c r="AP8" s="52"/>
      <c r="AQ8" s="52"/>
      <c r="AR8" s="52"/>
      <c r="AS8" s="52"/>
      <c r="AT8" s="52"/>
      <c r="AU8" s="52"/>
    </row>
    <row r="9" spans="1:47" ht="15.75" thickBot="1">
      <c r="A9" s="37"/>
      <c r="B9" s="37"/>
      <c r="C9" s="534"/>
      <c r="D9" s="534"/>
      <c r="E9" s="534"/>
      <c r="F9" s="534"/>
      <c r="G9" s="534"/>
      <c r="H9" s="534"/>
      <c r="I9" s="57"/>
      <c r="J9" s="542"/>
      <c r="K9" s="542"/>
      <c r="L9" s="542"/>
      <c r="M9" s="542"/>
      <c r="N9" s="542"/>
      <c r="O9" s="542"/>
      <c r="P9" s="54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>
        <v>0.3</v>
      </c>
      <c r="AD9" s="52"/>
      <c r="AE9" s="52"/>
      <c r="AF9" s="52"/>
      <c r="AG9" s="52"/>
      <c r="AH9" s="475"/>
      <c r="AI9" s="475" t="s">
        <v>43</v>
      </c>
      <c r="AJ9" s="475" t="s">
        <v>80</v>
      </c>
      <c r="AK9" s="475" t="s">
        <v>72</v>
      </c>
      <c r="AL9" s="52"/>
      <c r="AM9" s="475"/>
      <c r="AN9" s="52"/>
      <c r="AO9" s="52"/>
      <c r="AP9" s="52"/>
      <c r="AQ9" s="52"/>
      <c r="AR9" s="52"/>
      <c r="AS9" s="52"/>
      <c r="AT9" s="52"/>
      <c r="AU9" s="52"/>
    </row>
    <row r="10" spans="1:47">
      <c r="A10" s="21" t="s">
        <v>69</v>
      </c>
      <c r="B10" s="21"/>
      <c r="C10" s="546"/>
      <c r="D10" s="546"/>
      <c r="E10" s="546"/>
      <c r="F10" s="546"/>
      <c r="G10" s="546"/>
      <c r="H10" s="546"/>
      <c r="I10" s="57"/>
      <c r="J10" s="38" t="s">
        <v>70</v>
      </c>
      <c r="K10" s="38"/>
      <c r="L10" s="39"/>
      <c r="M10" s="39"/>
      <c r="N10" s="39"/>
      <c r="O10" s="39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475"/>
      <c r="AI10" s="475"/>
      <c r="AJ10" s="475" t="s">
        <v>114</v>
      </c>
      <c r="AK10" s="475" t="s">
        <v>127</v>
      </c>
      <c r="AL10" s="52"/>
      <c r="AM10" s="475"/>
      <c r="AN10" s="52"/>
      <c r="AO10" s="52"/>
      <c r="AP10" s="52"/>
      <c r="AQ10" s="52"/>
      <c r="AR10" s="52"/>
      <c r="AS10" s="52"/>
      <c r="AT10" s="52"/>
      <c r="AU10" s="52"/>
    </row>
    <row r="11" spans="1:47">
      <c r="A11" s="26"/>
      <c r="B11" s="26"/>
      <c r="C11" s="533"/>
      <c r="D11" s="533"/>
      <c r="E11" s="533"/>
      <c r="F11" s="533"/>
      <c r="G11" s="533"/>
      <c r="H11" s="533"/>
      <c r="I11" s="57"/>
      <c r="J11" s="536"/>
      <c r="K11" s="536"/>
      <c r="L11" s="536"/>
      <c r="M11" s="536"/>
      <c r="N11" s="536"/>
      <c r="O11" s="536"/>
      <c r="P11" s="2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475"/>
      <c r="AI11" s="52"/>
      <c r="AJ11" s="52"/>
      <c r="AK11" s="52"/>
      <c r="AL11" s="52"/>
      <c r="AM11" s="475"/>
      <c r="AN11" s="52"/>
      <c r="AO11" s="52"/>
      <c r="AP11" s="52"/>
      <c r="AQ11" s="52"/>
      <c r="AR11" s="52"/>
      <c r="AS11" s="52"/>
      <c r="AT11" s="52"/>
      <c r="AU11" s="52"/>
    </row>
    <row r="12" spans="1:47" ht="16.5" thickBot="1">
      <c r="A12" s="41"/>
      <c r="B12" s="41"/>
      <c r="C12" s="534"/>
      <c r="D12" s="534"/>
      <c r="E12" s="534"/>
      <c r="F12" s="534"/>
      <c r="G12" s="534"/>
      <c r="H12" s="534"/>
      <c r="I12" s="57"/>
      <c r="J12" s="22"/>
      <c r="K12" s="42"/>
      <c r="L12" s="43"/>
      <c r="M12" s="43"/>
      <c r="N12" s="43"/>
      <c r="O12" s="43"/>
      <c r="P12" s="2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475"/>
      <c r="AI12" s="475" t="s">
        <v>49</v>
      </c>
      <c r="AJ12" s="475" t="s">
        <v>77</v>
      </c>
      <c r="AK12" s="475" t="s">
        <v>76</v>
      </c>
      <c r="AL12" s="52"/>
      <c r="AM12" s="475"/>
      <c r="AN12" s="52"/>
      <c r="AO12" s="52"/>
      <c r="AP12" s="52"/>
      <c r="AQ12" s="52"/>
      <c r="AR12" s="52"/>
      <c r="AS12" s="52"/>
      <c r="AT12" s="52"/>
      <c r="AU12" s="52"/>
    </row>
    <row r="13" spans="1:47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475" t="s">
        <v>49</v>
      </c>
      <c r="AJ13" s="475" t="s">
        <v>80</v>
      </c>
      <c r="AK13" s="475" t="s">
        <v>78</v>
      </c>
      <c r="AL13" s="52"/>
      <c r="AM13" s="475"/>
      <c r="AN13" s="52"/>
      <c r="AO13" s="52"/>
      <c r="AP13" s="52"/>
      <c r="AQ13" s="52"/>
      <c r="AR13" s="52"/>
      <c r="AS13" s="52"/>
      <c r="AT13" s="52"/>
      <c r="AU13" s="52"/>
    </row>
    <row r="14" spans="1:47">
      <c r="A14" s="53" t="s">
        <v>73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475"/>
      <c r="AJ14" s="475" t="s">
        <v>114</v>
      </c>
      <c r="AK14" s="475" t="s">
        <v>127</v>
      </c>
      <c r="AL14" s="52"/>
      <c r="AM14" s="52"/>
      <c r="AN14" s="52"/>
      <c r="AO14" s="52"/>
      <c r="AP14" s="52"/>
      <c r="AQ14" s="52"/>
      <c r="AR14" s="52"/>
      <c r="AS14" s="52"/>
      <c r="AT14" s="52"/>
      <c r="AU14" s="52"/>
    </row>
    <row r="15" spans="1:47">
      <c r="A15" s="22" t="s">
        <v>74</v>
      </c>
      <c r="B15" s="22"/>
      <c r="C15" s="22"/>
      <c r="D15" s="22"/>
      <c r="E15" s="22"/>
      <c r="F15" s="22"/>
      <c r="G15" s="22"/>
      <c r="I15" s="22" t="s">
        <v>75</v>
      </c>
      <c r="J15" s="22"/>
      <c r="K15" s="22"/>
      <c r="L15" s="22"/>
      <c r="M15" s="22"/>
      <c r="N15" s="22"/>
      <c r="O15" s="22"/>
      <c r="P15" s="2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475"/>
      <c r="AN15" s="52"/>
      <c r="AO15" s="52"/>
      <c r="AP15" s="52"/>
      <c r="AQ15" s="52"/>
      <c r="AR15" s="52"/>
      <c r="AS15" s="52"/>
      <c r="AT15" s="52"/>
      <c r="AU15" s="52"/>
    </row>
    <row r="16" spans="1:47">
      <c r="A16" s="520" t="e" vm="1">
        <v>#VALUE!</v>
      </c>
      <c r="B16" s="520"/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475" t="s">
        <v>57</v>
      </c>
      <c r="AJ16" s="475" t="s">
        <v>77</v>
      </c>
      <c r="AK16" s="475" t="s">
        <v>87</v>
      </c>
      <c r="AL16" s="52"/>
      <c r="AM16" s="475"/>
      <c r="AN16" s="52"/>
      <c r="AO16" s="52"/>
      <c r="AP16" s="52"/>
      <c r="AQ16" s="52"/>
      <c r="AR16" s="52"/>
      <c r="AS16" s="52"/>
      <c r="AT16" s="52"/>
      <c r="AU16" s="52"/>
    </row>
    <row r="17" spans="1:47">
      <c r="A17" s="520"/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475" t="s">
        <v>57</v>
      </c>
      <c r="AJ17" s="475" t="s">
        <v>80</v>
      </c>
      <c r="AK17" s="475" t="s">
        <v>90</v>
      </c>
      <c r="AL17" s="52"/>
      <c r="AM17" s="475"/>
      <c r="AN17" s="52"/>
      <c r="AO17" s="52"/>
      <c r="AP17" s="52"/>
      <c r="AQ17" s="52"/>
      <c r="AR17" s="52"/>
      <c r="AS17" s="52"/>
      <c r="AT17" s="52"/>
      <c r="AU17" s="52"/>
    </row>
    <row r="18" spans="1:47">
      <c r="A18" s="520"/>
      <c r="B18" s="520"/>
      <c r="C18" s="520"/>
      <c r="D18" s="520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475"/>
      <c r="AJ18" s="475" t="s">
        <v>114</v>
      </c>
      <c r="AK18" s="475" t="s">
        <v>127</v>
      </c>
      <c r="AL18" s="52"/>
      <c r="AM18" s="475"/>
      <c r="AN18" s="52"/>
      <c r="AO18" s="52"/>
      <c r="AP18" s="52"/>
      <c r="AQ18" s="52"/>
      <c r="AR18" s="52"/>
      <c r="AS18" s="52"/>
      <c r="AT18" s="52"/>
      <c r="AU18" s="52"/>
    </row>
    <row r="19" spans="1:47">
      <c r="A19" s="520"/>
      <c r="B19" s="520"/>
      <c r="C19" s="520"/>
      <c r="D19" s="520"/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475"/>
      <c r="AN19" s="52"/>
      <c r="AO19" s="52"/>
      <c r="AP19" s="52"/>
      <c r="AQ19" s="52"/>
      <c r="AR19" s="52"/>
      <c r="AS19" s="52"/>
      <c r="AT19" s="52"/>
      <c r="AU19" s="52"/>
    </row>
    <row r="20" spans="1:47">
      <c r="A20" s="520"/>
      <c r="B20" s="520"/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475"/>
      <c r="AJ20" s="475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</row>
    <row r="21" spans="1:47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475"/>
      <c r="AN21" s="52"/>
      <c r="AO21" s="52"/>
      <c r="AP21" s="52"/>
      <c r="AQ21" s="52"/>
      <c r="AR21" s="52"/>
      <c r="AS21" s="52"/>
      <c r="AT21" s="52"/>
      <c r="AU21" s="52"/>
    </row>
    <row r="22" spans="1:47">
      <c r="A22" s="40" t="s">
        <v>0</v>
      </c>
      <c r="B22" s="48" t="s">
        <v>79</v>
      </c>
      <c r="C22" s="62" t="s">
        <v>2</v>
      </c>
      <c r="D22" s="91" t="s">
        <v>109</v>
      </c>
      <c r="E22" s="521" t="s">
        <v>104</v>
      </c>
      <c r="F22" s="522"/>
      <c r="G22" s="521" t="s">
        <v>110</v>
      </c>
      <c r="H22" s="520"/>
      <c r="I22" s="520"/>
      <c r="J22" s="520"/>
      <c r="K22" s="520"/>
      <c r="L22" s="522"/>
      <c r="M22" s="535" t="s">
        <v>111</v>
      </c>
      <c r="N22" s="536"/>
      <c r="O22" s="536"/>
      <c r="P22" s="536"/>
      <c r="Q22" s="52"/>
      <c r="R22" s="70" t="s">
        <v>103</v>
      </c>
      <c r="S22" s="70"/>
      <c r="T22" s="70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475"/>
      <c r="AJ22" s="476"/>
      <c r="AK22" s="52"/>
      <c r="AL22" s="52"/>
      <c r="AM22" s="475"/>
      <c r="AN22" s="52"/>
      <c r="AO22" s="52"/>
      <c r="AP22" s="52"/>
      <c r="AQ22" s="52"/>
      <c r="AR22" s="52"/>
      <c r="AS22" s="52"/>
      <c r="AT22" s="52"/>
      <c r="AU22" s="52"/>
    </row>
    <row r="23" spans="1:47" ht="18">
      <c r="A23" s="47"/>
      <c r="B23" s="93" t="s">
        <v>81</v>
      </c>
      <c r="C23" s="90"/>
      <c r="D23" s="58"/>
      <c r="E23" s="55"/>
      <c r="F23" s="94" t="s">
        <v>112</v>
      </c>
      <c r="G23" s="56" t="s">
        <v>118</v>
      </c>
      <c r="H23" s="49" t="s">
        <v>119</v>
      </c>
      <c r="I23" s="47" t="s">
        <v>120</v>
      </c>
      <c r="J23" s="49" t="s">
        <v>121</v>
      </c>
      <c r="K23" s="50" t="s">
        <v>122</v>
      </c>
      <c r="L23" s="47" t="s">
        <v>123</v>
      </c>
      <c r="M23" s="547" t="s">
        <v>82</v>
      </c>
      <c r="N23" s="548"/>
      <c r="O23" s="552" t="s">
        <v>83</v>
      </c>
      <c r="P23" s="553"/>
      <c r="Q23" s="52"/>
      <c r="R23" s="493" t="s">
        <v>113</v>
      </c>
      <c r="S23" s="494"/>
      <c r="T23" s="495"/>
      <c r="U23" s="493" t="s">
        <v>102</v>
      </c>
      <c r="V23" s="494"/>
      <c r="W23" s="495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475"/>
      <c r="AN23" s="52"/>
      <c r="AO23" s="52"/>
      <c r="AP23" s="52"/>
      <c r="AQ23" s="52"/>
      <c r="AR23" s="52"/>
      <c r="AS23" s="52"/>
      <c r="AT23" s="52"/>
      <c r="AU23" s="52"/>
    </row>
    <row r="24" spans="1:47" ht="19.5" customHeight="1">
      <c r="A24" s="447"/>
      <c r="B24" s="448"/>
      <c r="C24" s="449" t="s">
        <v>43</v>
      </c>
      <c r="D24" s="71" t="str">
        <f>_xlfn.XLOOKUP(C24,$AB$3:$AB$6,$AC$3:$AC$6,"",0,1)</f>
        <v>Ø28</v>
      </c>
      <c r="E24" s="87" t="str">
        <f>_xlfn.XLOOKUP(C24,$AB$3:$AB$6,$AD$3:$AD$6,"",0,1)</f>
        <v>M33</v>
      </c>
      <c r="F24" s="87">
        <f>IF(E24="","",0.3)</f>
        <v>0.3</v>
      </c>
      <c r="G24" s="437"/>
      <c r="H24" s="438"/>
      <c r="I24" s="439"/>
      <c r="J24" s="438"/>
      <c r="K24" s="440"/>
      <c r="L24" s="439"/>
      <c r="M24" s="554" t="str">
        <f>IF(G24="","",SUM(G24:L24,$AC$9))</f>
        <v/>
      </c>
      <c r="N24" s="555"/>
      <c r="O24" s="543" t="str">
        <f>IF(G24="","",M24*B24)</f>
        <v/>
      </c>
      <c r="P24" s="544"/>
      <c r="Q24" s="52"/>
      <c r="R24" s="502" t="str">
        <f>IF(OR(B24="",C24=""),"",B24&amp;"Stk. "&amp;C24&amp;" Ankerplatte  "&amp;B24&amp;"Stk. "&amp;C24&amp;" Ankermutter")</f>
        <v/>
      </c>
      <c r="S24" s="503"/>
      <c r="T24" s="504"/>
      <c r="U24" s="496" t="str">
        <f>IF(OR(B24="",C24=""),"",B24&amp;"Stk. "&amp;C24&amp;" Ankerplatte  "&amp;B24*2&amp;"Stk. "&amp;C24&amp;" Ankermutter")</f>
        <v/>
      </c>
      <c r="V24" s="497"/>
      <c r="W24" s="498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475"/>
      <c r="AJ24" s="475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</row>
    <row r="25" spans="1:47" ht="19.5" customHeight="1">
      <c r="A25" s="450"/>
      <c r="B25" s="451"/>
      <c r="C25" s="452"/>
      <c r="D25" s="71" t="str">
        <f t="shared" ref="D25:D28" si="0">_xlfn.XLOOKUP(C25,$AB$3:$AB$6,$AC$3:$AC$6,"",0,1)</f>
        <v/>
      </c>
      <c r="E25" s="88" t="str">
        <f t="shared" ref="E25:E28" si="1">_xlfn.XLOOKUP(C25,$AB$3:$AB$6,$AD$3:$AD$6,"",0,1)</f>
        <v/>
      </c>
      <c r="F25" s="88" t="str">
        <f t="shared" ref="F25:F28" si="2">IF(E25="","",0.3)</f>
        <v/>
      </c>
      <c r="G25" s="441"/>
      <c r="H25" s="441"/>
      <c r="I25" s="442"/>
      <c r="J25" s="441"/>
      <c r="K25" s="443"/>
      <c r="L25" s="442"/>
      <c r="M25" s="481" t="str">
        <f>IF(G25="","",SUM(G25:L25,$AC$9))</f>
        <v/>
      </c>
      <c r="N25" s="482"/>
      <c r="O25" s="481" t="str">
        <f>IF(G25="","",M25*B25)</f>
        <v/>
      </c>
      <c r="P25" s="483"/>
      <c r="Q25" s="52"/>
      <c r="R25" s="484" t="str">
        <f>IF(OR(B25="",C25=""),"",B25&amp;"Stk. "&amp;C25&amp;" Ankerplatte  "&amp;B25&amp;"Stk. "&amp;C25&amp;" Ankermutter")</f>
        <v/>
      </c>
      <c r="S25" s="485"/>
      <c r="T25" s="486"/>
      <c r="U25" s="484" t="str">
        <f>IF(OR(B25="",C25=""),"",B25&amp;"Stk. "&amp;C25&amp;" Ankerplatte  "&amp;B25*2&amp;"Stk. "&amp;C25&amp;" Ankermutter")</f>
        <v/>
      </c>
      <c r="V25" s="485"/>
      <c r="W25" s="486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475"/>
      <c r="AJ25" s="475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</row>
    <row r="26" spans="1:47" ht="20.100000000000001" customHeight="1">
      <c r="A26" s="450"/>
      <c r="B26" s="451"/>
      <c r="C26" s="452"/>
      <c r="D26" s="71" t="str">
        <f t="shared" si="0"/>
        <v/>
      </c>
      <c r="E26" s="88" t="str">
        <f t="shared" si="1"/>
        <v/>
      </c>
      <c r="F26" s="88" t="str">
        <f t="shared" si="2"/>
        <v/>
      </c>
      <c r="G26" s="441"/>
      <c r="H26" s="441"/>
      <c r="I26" s="442"/>
      <c r="J26" s="441"/>
      <c r="K26" s="443"/>
      <c r="L26" s="442"/>
      <c r="M26" s="481" t="str">
        <f>IF(G26="","",SUM(G26:L26,$AC$9))</f>
        <v/>
      </c>
      <c r="N26" s="482"/>
      <c r="O26" s="481" t="str">
        <f>IF(G26="","",M26*B26)</f>
        <v/>
      </c>
      <c r="P26" s="483"/>
      <c r="Q26" s="52"/>
      <c r="R26" s="484" t="str">
        <f>IF(OR(B26="",C26=""),"",B26&amp;"Stk. "&amp;C26&amp;" Ankerplatte  "&amp;B26&amp;"Stk. "&amp;C26&amp;" Ankermutter")</f>
        <v/>
      </c>
      <c r="S26" s="485"/>
      <c r="T26" s="486"/>
      <c r="U26" s="484" t="str">
        <f>IF(OR(B26="",C26=""),"",B26&amp;"Stk. "&amp;C26&amp;" Ankerplatte  "&amp;B26*2&amp;"Stk. "&amp;C26&amp;" Ankermutter")</f>
        <v/>
      </c>
      <c r="V26" s="485"/>
      <c r="W26" s="486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</row>
    <row r="27" spans="1:47" ht="20.100000000000001" customHeight="1">
      <c r="A27" s="450"/>
      <c r="B27" s="451"/>
      <c r="C27" s="452"/>
      <c r="D27" s="71" t="str">
        <f t="shared" si="0"/>
        <v/>
      </c>
      <c r="E27" s="88" t="str">
        <f t="shared" ref="E27" si="3">_xlfn.XLOOKUP(C27,$AB$3:$AB$6,$AD$3:$AD$6,"",0,1)</f>
        <v/>
      </c>
      <c r="F27" s="88" t="str">
        <f t="shared" si="2"/>
        <v/>
      </c>
      <c r="G27" s="441"/>
      <c r="H27" s="441"/>
      <c r="I27" s="442"/>
      <c r="J27" s="441"/>
      <c r="K27" s="443"/>
      <c r="L27" s="442"/>
      <c r="M27" s="481" t="str">
        <f>IF(G27="","",SUM(G27:L27,$AC$9))</f>
        <v/>
      </c>
      <c r="N27" s="482"/>
      <c r="O27" s="481" t="str">
        <f>IF(G27="","",M27*B27)</f>
        <v/>
      </c>
      <c r="P27" s="483"/>
      <c r="Q27" s="52"/>
      <c r="R27" s="484" t="str">
        <f>IF(OR(B27="",C27=""),"",B27&amp;"Stk. "&amp;C27&amp;" Ankerplatte  "&amp;B27&amp;"Stk. "&amp;C27&amp;" Ankermutter")</f>
        <v/>
      </c>
      <c r="S27" s="485"/>
      <c r="T27" s="486"/>
      <c r="U27" s="484" t="str">
        <f>IF(OR(B27="",C27=""),"",B27&amp;"Stk. "&amp;C27&amp;" Ankerplatte  "&amp;B27*2&amp;"Stk. "&amp;C27&amp;" Ankermutter")</f>
        <v/>
      </c>
      <c r="V27" s="485"/>
      <c r="W27" s="486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</row>
    <row r="28" spans="1:47" ht="20.100000000000001" customHeight="1">
      <c r="A28" s="453"/>
      <c r="B28" s="454"/>
      <c r="C28" s="455"/>
      <c r="D28" s="86" t="str">
        <f t="shared" si="0"/>
        <v/>
      </c>
      <c r="E28" s="89" t="str">
        <f t="shared" si="1"/>
        <v/>
      </c>
      <c r="F28" s="89" t="str">
        <f t="shared" si="2"/>
        <v/>
      </c>
      <c r="G28" s="444"/>
      <c r="H28" s="444"/>
      <c r="I28" s="445"/>
      <c r="J28" s="444"/>
      <c r="K28" s="446"/>
      <c r="L28" s="445"/>
      <c r="M28" s="487" t="str">
        <f>IF(G28="","",SUM(G28:L28,$AC$9))</f>
        <v/>
      </c>
      <c r="N28" s="488"/>
      <c r="O28" s="487" t="str">
        <f>IF(G28="","",M28*B28)</f>
        <v/>
      </c>
      <c r="P28" s="489"/>
      <c r="Q28" s="52"/>
      <c r="R28" s="499" t="str">
        <f>IF(OR(B28="",C28=""),"",B28&amp;"Stk. "&amp;C28&amp;" Ankerplatte  "&amp;B28&amp;"Stk. "&amp;C28&amp;" Ankermutter")</f>
        <v/>
      </c>
      <c r="S28" s="500"/>
      <c r="T28" s="501"/>
      <c r="U28" s="499" t="str">
        <f>IF(OR(B28="",C28=""),"",B28&amp;"Stk. "&amp;C28&amp;" Ankerplatte  "&amp;B28*2&amp;"Stk. "&amp;C28&amp;" Ankermutter")</f>
        <v/>
      </c>
      <c r="V28" s="500"/>
      <c r="W28" s="501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475"/>
      <c r="AJ28" s="475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</row>
    <row r="29" spans="1:47" ht="10.15" customHeight="1">
      <c r="A29" s="40"/>
      <c r="B29" s="40"/>
      <c r="C29" s="40"/>
      <c r="D29" s="40"/>
      <c r="E29" s="68"/>
      <c r="F29" s="68"/>
      <c r="G29" s="68"/>
      <c r="H29" s="68"/>
      <c r="I29" s="68"/>
      <c r="J29" s="68"/>
      <c r="K29" s="68"/>
      <c r="L29" s="68"/>
      <c r="M29" s="69"/>
      <c r="N29" s="69"/>
      <c r="O29" s="69"/>
      <c r="P29" s="69"/>
      <c r="Q29" s="52"/>
      <c r="R29" s="92"/>
      <c r="S29" s="92"/>
      <c r="T29" s="92"/>
      <c r="U29" s="92"/>
      <c r="V29" s="9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</row>
    <row r="30" spans="1:47">
      <c r="A30" s="53" t="s">
        <v>91</v>
      </c>
      <c r="B30" s="22"/>
      <c r="C30" s="22"/>
      <c r="D30" s="22"/>
      <c r="E30" s="22"/>
      <c r="F30" s="22"/>
      <c r="G30" s="22"/>
      <c r="H30" s="22"/>
      <c r="I30" s="22"/>
      <c r="K30" s="53" t="s">
        <v>97</v>
      </c>
      <c r="L30" s="22"/>
      <c r="M30" s="22"/>
      <c r="N30" s="63"/>
      <c r="O30" s="22"/>
      <c r="P30" s="22"/>
      <c r="Q30" s="52"/>
      <c r="R30" s="95" t="s">
        <v>115</v>
      </c>
      <c r="S30" s="95"/>
      <c r="T30" s="95"/>
      <c r="U30" s="92"/>
      <c r="V30" s="9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475"/>
      <c r="AJ30" s="476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</row>
    <row r="31" spans="1:47">
      <c r="A31" s="59" t="s">
        <v>0</v>
      </c>
      <c r="B31" s="61" t="s">
        <v>79</v>
      </c>
      <c r="C31" s="59" t="s">
        <v>2</v>
      </c>
      <c r="D31" s="508" t="s">
        <v>92</v>
      </c>
      <c r="E31" s="509"/>
      <c r="F31" s="510"/>
      <c r="G31" s="508" t="s">
        <v>93</v>
      </c>
      <c r="H31" s="509"/>
      <c r="I31" s="510"/>
      <c r="J31" s="22"/>
      <c r="K31" s="100" t="s">
        <v>100</v>
      </c>
      <c r="L31" s="65"/>
      <c r="M31" s="65"/>
      <c r="N31" s="66"/>
      <c r="O31" s="65"/>
      <c r="P31" s="67"/>
      <c r="Q31" s="52"/>
      <c r="R31" s="96" t="s">
        <v>0</v>
      </c>
      <c r="S31" s="96" t="s">
        <v>25</v>
      </c>
      <c r="T31" s="97" t="s">
        <v>117</v>
      </c>
      <c r="U31" s="98" t="s">
        <v>125</v>
      </c>
      <c r="V31" s="9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475"/>
      <c r="AJ31" s="476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</row>
    <row r="32" spans="1:47">
      <c r="A32" s="60"/>
      <c r="B32" s="64" t="s">
        <v>81</v>
      </c>
      <c r="C32" s="60"/>
      <c r="D32" s="511"/>
      <c r="E32" s="512"/>
      <c r="F32" s="513"/>
      <c r="G32" s="511"/>
      <c r="H32" s="512"/>
      <c r="I32" s="513"/>
      <c r="J32" s="22"/>
      <c r="K32" s="490" t="s">
        <v>238</v>
      </c>
      <c r="L32" s="491"/>
      <c r="M32" s="491"/>
      <c r="N32" s="491"/>
      <c r="O32" s="491"/>
      <c r="P32" s="492"/>
      <c r="Q32" s="52"/>
      <c r="R32" s="99"/>
      <c r="S32" s="478" t="s">
        <v>116</v>
      </c>
      <c r="T32" s="479"/>
      <c r="U32" s="480"/>
      <c r="V32" s="9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475"/>
      <c r="AJ32" s="475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</row>
    <row r="33" spans="1:47">
      <c r="A33" s="456"/>
      <c r="B33" s="452"/>
      <c r="C33" s="449" t="s">
        <v>43</v>
      </c>
      <c r="D33" s="514"/>
      <c r="E33" s="515"/>
      <c r="F33" s="516"/>
      <c r="G33" s="524" t="e" cm="1">
        <f t="array" ref="G33">_xlfn.XLOOKUP(1,($AI$4:$AI$18=C33)*($AJ$4:$AJ$18=D33),$AK$4:$AK$18,_xlfn.XLOOKUP(A33,$R$33:$R$42,$AC$33:$AC$42))</f>
        <v>#N/A</v>
      </c>
      <c r="H33" s="525"/>
      <c r="I33" s="526"/>
      <c r="J33" s="22"/>
      <c r="K33" s="490"/>
      <c r="L33" s="491"/>
      <c r="M33" s="491"/>
      <c r="N33" s="491"/>
      <c r="O33" s="491"/>
      <c r="P33" s="492"/>
      <c r="Q33" s="52"/>
      <c r="R33" s="106" t="str" cm="1">
        <f t="array" ref="R33">IFERROR(INDEX(_xlfn._xlws.FILTER($A$33:$A$42,$D$33:$D$42="Sonderplatte"),AB33),"")</f>
        <v/>
      </c>
      <c r="S33" s="461"/>
      <c r="T33" s="462"/>
      <c r="U33" s="463"/>
      <c r="V33" s="52"/>
      <c r="W33" s="52"/>
      <c r="X33" s="52"/>
      <c r="Y33" s="52"/>
      <c r="Z33" s="52" t="str" cm="1">
        <f t="array" ref="Z33">IFERROR(INDEX(_xlfn._xlws.FILTER($A$33:$A$42,$D$33:$D$42="Sonderplatte"),5),"")</f>
        <v/>
      </c>
      <c r="AA33" s="52"/>
      <c r="AB33" s="92">
        <v>1</v>
      </c>
      <c r="AC33" s="52" t="str">
        <f t="shared" ref="AC33:AC42" si="4">IF(OR(S33="",T33="",U33=""),"Masse angeben",S33&amp;"x"&amp;T33&amp;"x"&amp;U33&amp;"mm")</f>
        <v>Masse angeben</v>
      </c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</row>
    <row r="34" spans="1:47">
      <c r="A34" s="457"/>
      <c r="B34" s="452"/>
      <c r="C34" s="449" t="s">
        <v>43</v>
      </c>
      <c r="D34" s="517"/>
      <c r="E34" s="518"/>
      <c r="F34" s="519"/>
      <c r="G34" s="524" t="e" cm="1">
        <f t="array" ref="G34">_xlfn.XLOOKUP(1,($AI$4:$AI$18=C34)*($AJ$4:$AJ$18=D34),$AK$4:$AK$18,_xlfn.XLOOKUP(A34,$R$33:$R$42,$AC$33:$AC$42))</f>
        <v>#N/A</v>
      </c>
      <c r="H34" s="525"/>
      <c r="I34" s="526"/>
      <c r="J34" s="22"/>
      <c r="K34" s="490"/>
      <c r="L34" s="491"/>
      <c r="M34" s="491"/>
      <c r="N34" s="491"/>
      <c r="O34" s="491"/>
      <c r="P34" s="492"/>
      <c r="Q34" s="52"/>
      <c r="R34" s="107" t="str" cm="1">
        <f t="array" ref="R34">IFERROR(INDEX(_xlfn._xlws.FILTER($A$33:$A$42,$D$33:$D$42="Sonderplatte"),AB34),"")</f>
        <v/>
      </c>
      <c r="S34" s="464"/>
      <c r="T34" s="465"/>
      <c r="U34" s="466"/>
      <c r="V34" s="52"/>
      <c r="W34" s="52"/>
      <c r="X34" s="52"/>
      <c r="Y34" s="52"/>
      <c r="Z34" s="52" t="str" cm="1">
        <f t="array" ref="Z34">IFERROR(INDEX(_xlfn._xlws.FILTER($A$33:$A$42,$D$33:$D$42="Sonderplatte"),5),"")</f>
        <v/>
      </c>
      <c r="AA34" s="52"/>
      <c r="AB34" s="92">
        <v>2</v>
      </c>
      <c r="AC34" s="52" t="str">
        <f t="shared" si="4"/>
        <v>Masse angeben</v>
      </c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</row>
    <row r="35" spans="1:47">
      <c r="A35" s="457"/>
      <c r="B35" s="452"/>
      <c r="C35" s="449"/>
      <c r="D35" s="517"/>
      <c r="E35" s="518"/>
      <c r="F35" s="519"/>
      <c r="G35" s="524" cm="1">
        <f t="array" ref="G35">_xlfn.XLOOKUP(1,($AI$4:$AI$18=C35)*($AJ$4:$AJ$18=D35),$AK$4:$AK$18,_xlfn.XLOOKUP(A35,$R$33:$R$42,$AC$33:$AC$42))</f>
        <v>0</v>
      </c>
      <c r="H35" s="525"/>
      <c r="I35" s="526"/>
      <c r="J35" s="22"/>
      <c r="K35" s="490"/>
      <c r="L35" s="491"/>
      <c r="M35" s="491"/>
      <c r="N35" s="491"/>
      <c r="O35" s="491"/>
      <c r="P35" s="492"/>
      <c r="Q35" s="52"/>
      <c r="R35" s="107" t="str" cm="1">
        <f t="array" ref="R35">IFERROR(INDEX(_xlfn._xlws.FILTER($A$33:$A$42,$D$33:$D$42="Sonderplatte"),AB35),"")</f>
        <v/>
      </c>
      <c r="S35" s="464"/>
      <c r="T35" s="465"/>
      <c r="U35" s="466"/>
      <c r="V35" s="52"/>
      <c r="W35" s="52"/>
      <c r="X35" s="52"/>
      <c r="Y35" s="52"/>
      <c r="Z35" s="52" t="str" cm="1">
        <f t="array" ref="Z35">IFERROR(INDEX(_xlfn._xlws.FILTER($A$33:$A$42,$D$33:$D$42="Sonderplatte"),5),"")</f>
        <v/>
      </c>
      <c r="AA35" s="52"/>
      <c r="AB35" s="92">
        <v>3</v>
      </c>
      <c r="AC35" s="52" t="str">
        <f t="shared" si="4"/>
        <v>Masse angeben</v>
      </c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</row>
    <row r="36" spans="1:47">
      <c r="A36" s="457"/>
      <c r="B36" s="452"/>
      <c r="C36" s="449"/>
      <c r="D36" s="517"/>
      <c r="E36" s="518"/>
      <c r="F36" s="519"/>
      <c r="G36" s="524" cm="1">
        <f t="array" ref="G36">_xlfn.XLOOKUP(1,($AI$4:$AI$18=C36)*($AJ$4:$AJ$18=D36),$AK$4:$AK$18,_xlfn.XLOOKUP(A36,$R$33:$R$42,$AC$33:$AC$42))</f>
        <v>0</v>
      </c>
      <c r="H36" s="525"/>
      <c r="I36" s="526"/>
      <c r="J36" s="22"/>
      <c r="K36" s="549"/>
      <c r="L36" s="550"/>
      <c r="M36" s="550"/>
      <c r="N36" s="550"/>
      <c r="O36" s="550"/>
      <c r="P36" s="551"/>
      <c r="Q36" s="52"/>
      <c r="R36" s="107" t="str" cm="1">
        <f t="array" ref="R36">IFERROR(INDEX(_xlfn._xlws.FILTER($A$33:$A$42,$D$33:$D$42="Sonderplatte"),AB36),"")</f>
        <v/>
      </c>
      <c r="S36" s="464"/>
      <c r="T36" s="465"/>
      <c r="U36" s="466"/>
      <c r="V36" s="52"/>
      <c r="W36" s="52"/>
      <c r="X36" s="52"/>
      <c r="Y36" s="52"/>
      <c r="Z36" s="52" t="str" cm="1">
        <f t="array" ref="Z36">IFERROR(INDEX(_xlfn._xlws.FILTER($A$33:$A$42,$D$33:$D$42="Sonderplatte"),5),"")</f>
        <v/>
      </c>
      <c r="AA36" s="52"/>
      <c r="AB36" s="92">
        <v>4</v>
      </c>
      <c r="AC36" s="52" t="str">
        <f t="shared" si="4"/>
        <v>Masse angeben</v>
      </c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</row>
    <row r="37" spans="1:47">
      <c r="A37" s="457"/>
      <c r="B37" s="452"/>
      <c r="C37" s="449"/>
      <c r="D37" s="517"/>
      <c r="E37" s="518"/>
      <c r="F37" s="519"/>
      <c r="G37" s="524" cm="1">
        <f t="array" ref="G37">_xlfn.XLOOKUP(1,($AI$4:$AI$18=C37)*($AJ$4:$AJ$18=D37),$AK$4:$AK$18,_xlfn.XLOOKUP(A37,$R$33:$R$42,$AC$33:$AC$42))</f>
        <v>0</v>
      </c>
      <c r="H37" s="525"/>
      <c r="I37" s="526"/>
      <c r="J37" s="22"/>
      <c r="K37" s="22"/>
      <c r="L37" s="22"/>
      <c r="M37" s="22"/>
      <c r="N37" s="22"/>
      <c r="O37" s="22"/>
      <c r="P37" s="22"/>
      <c r="Q37" s="52"/>
      <c r="R37" s="107" t="str" cm="1">
        <f t="array" ref="R37">IFERROR(INDEX(_xlfn._xlws.FILTER($A$33:$A$42,$D$33:$D$42="Sonderplatte"),AB37),"")</f>
        <v/>
      </c>
      <c r="S37" s="467"/>
      <c r="T37" s="468"/>
      <c r="U37" s="469"/>
      <c r="V37" s="52"/>
      <c r="W37" s="52"/>
      <c r="X37" s="52"/>
      <c r="Y37" s="52"/>
      <c r="Z37" s="52" t="str" cm="1">
        <f t="array" ref="Z37">IFERROR(INDEX(_xlfn._xlws.FILTER($A$33:$A$42,$D$33:$D$42="Sonderplatte"),5),"")</f>
        <v/>
      </c>
      <c r="AA37" s="52"/>
      <c r="AB37" s="92">
        <v>5</v>
      </c>
      <c r="AC37" s="52" t="str">
        <f t="shared" si="4"/>
        <v>Masse angeben</v>
      </c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</row>
    <row r="38" spans="1:47">
      <c r="A38" s="457"/>
      <c r="B38" s="452"/>
      <c r="C38" s="449"/>
      <c r="D38" s="517"/>
      <c r="E38" s="518"/>
      <c r="F38" s="519"/>
      <c r="G38" s="524" cm="1">
        <f t="array" ref="G38">_xlfn.XLOOKUP(1,($AI$4:$AI$18=C38)*($AJ$4:$AJ$18=D38),$AK$4:$AK$18,_xlfn.XLOOKUP(A38,$R$33:$R$42,$AC$33:$AC$42))</f>
        <v>0</v>
      </c>
      <c r="H38" s="525"/>
      <c r="I38" s="526"/>
      <c r="J38" s="22"/>
      <c r="K38" s="53" t="s">
        <v>101</v>
      </c>
      <c r="L38" s="40"/>
      <c r="M38" s="40"/>
      <c r="N38" s="68"/>
      <c r="O38" s="68"/>
      <c r="P38" s="22"/>
      <c r="Q38" s="52"/>
      <c r="R38" s="107" t="str" cm="1">
        <f t="array" ref="R38">IFERROR(INDEX(_xlfn._xlws.FILTER($A$33:$A$42,$D$33:$D$42="Sonderplatte"),AB38),"")</f>
        <v/>
      </c>
      <c r="S38" s="467"/>
      <c r="T38" s="468"/>
      <c r="U38" s="469"/>
      <c r="V38" s="52"/>
      <c r="W38" s="52"/>
      <c r="X38" s="52"/>
      <c r="Y38" s="52"/>
      <c r="Z38" s="52" t="str" cm="1">
        <f t="array" ref="Z38">IFERROR(INDEX(_xlfn._xlws.FILTER($A$33:$A$42,$D$33:$D$42="Sonderplatte"),5),"")</f>
        <v/>
      </c>
      <c r="AA38" s="52"/>
      <c r="AB38" s="92">
        <v>6</v>
      </c>
      <c r="AC38" s="52" t="str">
        <f t="shared" si="4"/>
        <v>Masse angeben</v>
      </c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</row>
    <row r="39" spans="1:47">
      <c r="A39" s="457"/>
      <c r="B39" s="452"/>
      <c r="C39" s="449"/>
      <c r="D39" s="517"/>
      <c r="E39" s="518"/>
      <c r="F39" s="519"/>
      <c r="G39" s="524" cm="1">
        <f t="array" ref="G39">_xlfn.XLOOKUP(1,($AI$4:$AI$18=C39)*($AJ$4:$AJ$18=D39),$AK$4:$AK$18,_xlfn.XLOOKUP(A39,$R$33:$R$42,$AC$33:$AC$42))</f>
        <v>0</v>
      </c>
      <c r="H39" s="525"/>
      <c r="I39" s="526"/>
      <c r="J39" s="22"/>
      <c r="K39" s="72">
        <f>SUM(B24:B28)</f>
        <v>0</v>
      </c>
      <c r="L39" s="73" t="s">
        <v>98</v>
      </c>
      <c r="M39" s="74"/>
      <c r="N39" s="75">
        <f>COUNT(G24:L24)*B24+COUNT(G25:L25)*B25+COUNT(G26:L26)*B26+COUNT(G28:L28)*B28</f>
        <v>0</v>
      </c>
      <c r="O39" s="76" t="s">
        <v>99</v>
      </c>
      <c r="P39" s="77"/>
      <c r="Q39" s="52"/>
      <c r="R39" s="107" t="str" cm="1">
        <f t="array" ref="R39">IFERROR(INDEX(_xlfn._xlws.FILTER($A$33:$A$42,$D$33:$D$42="Sonderplatte"),AB39),"")</f>
        <v/>
      </c>
      <c r="S39" s="467"/>
      <c r="T39" s="468"/>
      <c r="U39" s="469"/>
      <c r="V39" s="52"/>
      <c r="W39" s="52"/>
      <c r="X39" s="52"/>
      <c r="Y39" s="52"/>
      <c r="Z39" s="52" t="str" cm="1">
        <f t="array" ref="Z39">IFERROR(INDEX(_xlfn._xlws.FILTER($A$33:$A$42,$D$33:$D$42="Sonderplatte"),5),"")</f>
        <v/>
      </c>
      <c r="AA39" s="52"/>
      <c r="AB39" s="92">
        <v>7</v>
      </c>
      <c r="AC39" s="52" t="str">
        <f t="shared" si="4"/>
        <v>Masse angeben</v>
      </c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</row>
    <row r="40" spans="1:47">
      <c r="A40" s="457"/>
      <c r="B40" s="452"/>
      <c r="C40" s="449"/>
      <c r="D40" s="517"/>
      <c r="E40" s="518"/>
      <c r="F40" s="519"/>
      <c r="G40" s="524" cm="1">
        <f t="array" ref="G40">_xlfn.XLOOKUP(1,($AI$4:$AI$18=C40)*($AJ$4:$AJ$18=D40),$AK$4:$AK$18,_xlfn.XLOOKUP(A40,$R$33:$R$42,$AC$33:$AC$42))</f>
        <v>0</v>
      </c>
      <c r="H40" s="525"/>
      <c r="I40" s="526"/>
      <c r="J40" s="22"/>
      <c r="K40" s="78">
        <f>SUM(B24:B28)</f>
        <v>0</v>
      </c>
      <c r="L40" s="79" t="s">
        <v>94</v>
      </c>
      <c r="M40" s="80"/>
      <c r="N40" s="80"/>
      <c r="O40" s="80"/>
      <c r="P40" s="81"/>
      <c r="Q40" s="52"/>
      <c r="R40" s="107" t="str" cm="1">
        <f t="array" ref="R40">IFERROR(INDEX(_xlfn._xlws.FILTER($A$33:$A$42,$D$33:$D$42="Sonderplatte"),AB40),"")</f>
        <v/>
      </c>
      <c r="S40" s="467"/>
      <c r="T40" s="468"/>
      <c r="U40" s="469"/>
      <c r="V40" s="52"/>
      <c r="W40" s="52"/>
      <c r="X40" s="52"/>
      <c r="Y40" s="52"/>
      <c r="Z40" s="52" t="str" cm="1">
        <f t="array" ref="Z40">IFERROR(INDEX(_xlfn._xlws.FILTER($A$33:$A$42,$D$33:$D$42="Sonderplatte"),5),"")</f>
        <v/>
      </c>
      <c r="AA40" s="52"/>
      <c r="AB40" s="92">
        <v>8</v>
      </c>
      <c r="AC40" s="52" t="str">
        <f t="shared" si="4"/>
        <v>Masse angeben</v>
      </c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</row>
    <row r="41" spans="1:47">
      <c r="A41" s="457"/>
      <c r="B41" s="452"/>
      <c r="C41" s="449"/>
      <c r="D41" s="517"/>
      <c r="E41" s="518"/>
      <c r="F41" s="519"/>
      <c r="G41" s="524" cm="1">
        <f t="array" ref="G41">_xlfn.XLOOKUP(1,($AI$4:$AI$18=C41)*($AJ$4:$AJ$18=D41),$AK$4:$AK$18,_xlfn.XLOOKUP(A41,$R$33:$R$42,$AC$33:$AC$42))</f>
        <v>0</v>
      </c>
      <c r="H41" s="525"/>
      <c r="I41" s="526"/>
      <c r="J41" s="22"/>
      <c r="K41" s="78">
        <f ca="1">SUMIF($D$33:$E$42,"*platte*",$B$33:$B$42)</f>
        <v>0</v>
      </c>
      <c r="L41" s="79" t="s">
        <v>96</v>
      </c>
      <c r="M41" s="80"/>
      <c r="N41" s="80"/>
      <c r="O41" s="80"/>
      <c r="P41" s="81"/>
      <c r="Q41" s="52"/>
      <c r="R41" s="107" t="str" cm="1">
        <f t="array" ref="R41">IFERROR(INDEX(_xlfn._xlws.FILTER($A$33:$A$42,$D$33:$D$42="Sonderplatte"),AB41),"")</f>
        <v/>
      </c>
      <c r="S41" s="467"/>
      <c r="T41" s="468"/>
      <c r="U41" s="469"/>
      <c r="V41" s="52"/>
      <c r="W41" s="52"/>
      <c r="X41" s="52"/>
      <c r="Y41" s="52"/>
      <c r="Z41" s="52" t="str" cm="1">
        <f t="array" ref="Z41">IFERROR(INDEX(_xlfn._xlws.FILTER($A$33:$A$42,$D$33:$D$42="Sonderplatte"),5),"")</f>
        <v/>
      </c>
      <c r="AA41" s="52"/>
      <c r="AB41" s="92">
        <v>9</v>
      </c>
      <c r="AC41" s="52" t="str">
        <f t="shared" si="4"/>
        <v>Masse angeben</v>
      </c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</row>
    <row r="42" spans="1:47">
      <c r="A42" s="458"/>
      <c r="B42" s="459"/>
      <c r="C42" s="460"/>
      <c r="D42" s="505"/>
      <c r="E42" s="506"/>
      <c r="F42" s="507"/>
      <c r="G42" s="527" cm="1">
        <f t="array" ref="G42">_xlfn.XLOOKUP(1,($AI$4:$AI$18=C42)*($AJ$4:$AJ$18=D42),$AK$4:$AK$18,_xlfn.XLOOKUP(A42,$R$33:$R$42,$AC$33:$AC$42))</f>
        <v>0</v>
      </c>
      <c r="H42" s="528"/>
      <c r="I42" s="529"/>
      <c r="J42" s="22"/>
      <c r="K42" s="82">
        <f ca="1">SUMIF($D$33:$E$42,"*mutter*",$B$33:$B$42)</f>
        <v>0</v>
      </c>
      <c r="L42" s="83" t="s">
        <v>95</v>
      </c>
      <c r="M42" s="84"/>
      <c r="N42" s="84"/>
      <c r="O42" s="84"/>
      <c r="P42" s="85"/>
      <c r="Q42" s="52"/>
      <c r="R42" s="108" t="str" cm="1">
        <f t="array" ref="R42">IFERROR(INDEX(_xlfn._xlws.FILTER($A$33:$A$42,$D$33:$D$42="Sonderplatte"),AB42),"")</f>
        <v/>
      </c>
      <c r="S42" s="470"/>
      <c r="T42" s="471"/>
      <c r="U42" s="472"/>
      <c r="V42" s="52"/>
      <c r="W42" s="52"/>
      <c r="X42" s="52"/>
      <c r="Y42" s="52"/>
      <c r="Z42" s="52" t="str" cm="1">
        <f t="array" ref="Z42">IFERROR(INDEX(_xlfn._xlws.FILTER($A$33:$A$42,$D$33:$D$42="Sonderplatte"),5),"")</f>
        <v/>
      </c>
      <c r="AA42" s="52"/>
      <c r="AB42" s="92">
        <v>10</v>
      </c>
      <c r="AC42" s="52" t="str">
        <f t="shared" si="4"/>
        <v>Masse angeben</v>
      </c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</row>
    <row r="43" spans="1:47">
      <c r="A43" s="22"/>
      <c r="B43" s="22"/>
      <c r="C43" s="22"/>
      <c r="D43" s="22"/>
      <c r="E43" s="22"/>
      <c r="F43" s="22"/>
      <c r="G43" s="22"/>
      <c r="H43" s="22"/>
      <c r="I43" s="22"/>
      <c r="K43" s="523" t="str">
        <f ca="1">IF(OR(K41&lt;&gt;K40,K42&lt;K40),"Achtung, Zubehör kontrollieren","")</f>
        <v/>
      </c>
      <c r="L43" s="523"/>
      <c r="M43" s="523"/>
      <c r="N43" s="523"/>
      <c r="O43" s="22"/>
      <c r="P43" s="2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</row>
    <row r="44" spans="1:47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</row>
    <row r="45" spans="1:47">
      <c r="A45" s="22"/>
      <c r="B45" s="22"/>
      <c r="C45" s="22"/>
      <c r="D45" s="22"/>
      <c r="E45" s="22"/>
      <c r="F45" s="22"/>
      <c r="G45" s="22"/>
      <c r="H45" s="51" t="s">
        <v>124</v>
      </c>
      <c r="I45" s="22"/>
      <c r="J45" s="22"/>
      <c r="K45" s="22"/>
      <c r="L45" s="22"/>
      <c r="M45" s="22"/>
      <c r="N45" s="22"/>
      <c r="O45" s="22"/>
      <c r="P45" s="2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</row>
    <row r="46" spans="1:47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</row>
    <row r="47" spans="1:47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</row>
    <row r="48" spans="1:47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</row>
    <row r="49" spans="1:47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</row>
    <row r="50" spans="1:47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</row>
    <row r="51" spans="1:47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</row>
    <row r="52" spans="1:47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</row>
    <row r="53" spans="1:47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52"/>
      <c r="Z53" s="52"/>
      <c r="AA53" s="52"/>
      <c r="AB53" s="52"/>
      <c r="AC53" s="52"/>
      <c r="AD53" s="477"/>
      <c r="AE53" s="477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</row>
    <row r="54" spans="1:47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52"/>
      <c r="Z54" s="52"/>
      <c r="AA54" s="52"/>
      <c r="AB54" s="52"/>
      <c r="AC54" s="52"/>
      <c r="AD54" s="477"/>
      <c r="AE54" s="477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</row>
    <row r="55" spans="1:47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52"/>
      <c r="Z55" s="52"/>
      <c r="AA55" s="52"/>
      <c r="AB55" s="52"/>
      <c r="AC55" s="52"/>
      <c r="AD55" s="477"/>
      <c r="AE55" s="477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</row>
    <row r="56" spans="1:47" ht="15.75">
      <c r="A56" s="92"/>
      <c r="B56" s="473"/>
      <c r="C56" s="473"/>
      <c r="D56" s="473"/>
      <c r="E56" s="473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</row>
    <row r="57" spans="1:47" ht="15.75">
      <c r="A57" s="92"/>
      <c r="B57" s="473"/>
      <c r="C57" s="473"/>
      <c r="D57" s="473"/>
      <c r="E57" s="473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</row>
    <row r="58" spans="1:47" ht="15.75">
      <c r="A58" s="92"/>
      <c r="B58" s="473"/>
      <c r="C58" s="473"/>
      <c r="D58" s="473"/>
      <c r="E58" s="473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</row>
    <row r="59" spans="1:47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</row>
    <row r="60" spans="1:47" ht="15.75">
      <c r="A60" s="92"/>
      <c r="B60" s="473"/>
      <c r="C60" s="473"/>
      <c r="D60" s="473"/>
      <c r="E60" s="473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52"/>
      <c r="Z60" s="52"/>
      <c r="AA60" s="52"/>
      <c r="AB60" s="52"/>
      <c r="AC60" s="52"/>
      <c r="AD60" s="477"/>
      <c r="AE60" s="477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</row>
    <row r="61" spans="1:47" ht="15.75">
      <c r="A61" s="92"/>
      <c r="B61" s="473"/>
      <c r="C61" s="473"/>
      <c r="D61" s="473"/>
      <c r="E61" s="473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52"/>
      <c r="Z61" s="52"/>
      <c r="AA61" s="52"/>
      <c r="AB61" s="52"/>
      <c r="AC61" s="52"/>
      <c r="AD61" s="477"/>
      <c r="AE61" s="477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</row>
    <row r="62" spans="1:47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52"/>
      <c r="Z62" s="52"/>
      <c r="AA62" s="52"/>
      <c r="AB62" s="52"/>
      <c r="AC62" s="52"/>
      <c r="AD62" s="477"/>
      <c r="AE62" s="477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</row>
    <row r="63" spans="1:47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</row>
    <row r="64" spans="1:47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</row>
    <row r="65" spans="1:47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</row>
    <row r="66" spans="1:47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</row>
    <row r="67" spans="1:47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52"/>
      <c r="Z67" s="52"/>
      <c r="AA67" s="52"/>
      <c r="AB67" s="52"/>
      <c r="AC67" s="52"/>
      <c r="AD67" s="477"/>
      <c r="AE67" s="477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</row>
    <row r="68" spans="1:47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52"/>
      <c r="Z68" s="52"/>
      <c r="AA68" s="52"/>
      <c r="AB68" s="52"/>
      <c r="AC68" s="52"/>
      <c r="AD68" s="477"/>
      <c r="AE68" s="477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</row>
    <row r="69" spans="1:47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52"/>
      <c r="Z69" s="52"/>
      <c r="AA69" s="52"/>
      <c r="AB69" s="52"/>
      <c r="AC69" s="52"/>
      <c r="AD69" s="477"/>
      <c r="AE69" s="477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</row>
    <row r="70" spans="1:47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</row>
    <row r="71" spans="1:47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</row>
    <row r="72" spans="1:47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</row>
    <row r="73" spans="1:47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</row>
    <row r="74" spans="1:47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52"/>
      <c r="Z74" s="52"/>
      <c r="AA74" s="52"/>
      <c r="AB74" s="52"/>
      <c r="AC74" s="52"/>
      <c r="AD74" s="477"/>
      <c r="AE74" s="477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</row>
    <row r="75" spans="1:47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52"/>
      <c r="Z75" s="52"/>
      <c r="AA75" s="52"/>
      <c r="AB75" s="52"/>
      <c r="AC75" s="52"/>
      <c r="AD75" s="477"/>
      <c r="AE75" s="477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</row>
    <row r="76" spans="1:47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52"/>
      <c r="Z76" s="52"/>
      <c r="AA76" s="52"/>
      <c r="AB76" s="52"/>
      <c r="AC76" s="52"/>
      <c r="AD76" s="477"/>
      <c r="AE76" s="477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</row>
    <row r="77" spans="1:47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</row>
    <row r="78" spans="1:47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</row>
    <row r="79" spans="1:47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</row>
    <row r="80" spans="1:47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</row>
    <row r="81" spans="1:47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</row>
    <row r="82" spans="1:47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</row>
    <row r="83" spans="1:47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</row>
    <row r="84" spans="1:47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</row>
    <row r="85" spans="1:47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</row>
    <row r="86" spans="1:47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</row>
    <row r="87" spans="1:47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</row>
    <row r="88" spans="1:47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</row>
    <row r="89" spans="1:47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</row>
    <row r="90" spans="1:47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</row>
    <row r="91" spans="1:47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</row>
    <row r="92" spans="1:47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</row>
  </sheetData>
  <sheetProtection selectLockedCells="1"/>
  <mergeCells count="75">
    <mergeCell ref="K33:P33"/>
    <mergeCell ref="K34:P34"/>
    <mergeCell ref="K35:P35"/>
    <mergeCell ref="K36:P36"/>
    <mergeCell ref="O23:P23"/>
    <mergeCell ref="M24:N24"/>
    <mergeCell ref="M25:N25"/>
    <mergeCell ref="M26:N26"/>
    <mergeCell ref="O26:P26"/>
    <mergeCell ref="M22:P22"/>
    <mergeCell ref="J4:O4"/>
    <mergeCell ref="G41:I41"/>
    <mergeCell ref="J7:N7"/>
    <mergeCell ref="L5:P5"/>
    <mergeCell ref="J9:P9"/>
    <mergeCell ref="O25:P25"/>
    <mergeCell ref="O24:P24"/>
    <mergeCell ref="C5:H5"/>
    <mergeCell ref="C6:H6"/>
    <mergeCell ref="C7:H7"/>
    <mergeCell ref="C8:H8"/>
    <mergeCell ref="C9:H9"/>
    <mergeCell ref="C10:H10"/>
    <mergeCell ref="J11:O11"/>
    <mergeCell ref="M23:N23"/>
    <mergeCell ref="J3:L3"/>
    <mergeCell ref="C3:H3"/>
    <mergeCell ref="C4:H4"/>
    <mergeCell ref="C11:H11"/>
    <mergeCell ref="C12:H12"/>
    <mergeCell ref="A16:P20"/>
    <mergeCell ref="G22:L22"/>
    <mergeCell ref="E22:F22"/>
    <mergeCell ref="K43:N43"/>
    <mergeCell ref="G36:I36"/>
    <mergeCell ref="G37:I37"/>
    <mergeCell ref="G38:I38"/>
    <mergeCell ref="G39:I39"/>
    <mergeCell ref="G40:I40"/>
    <mergeCell ref="G32:I32"/>
    <mergeCell ref="G33:I33"/>
    <mergeCell ref="G34:I34"/>
    <mergeCell ref="G35:I35"/>
    <mergeCell ref="G31:I31"/>
    <mergeCell ref="G42:I42"/>
    <mergeCell ref="D41:F41"/>
    <mergeCell ref="D42:F42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R23:T23"/>
    <mergeCell ref="R24:T24"/>
    <mergeCell ref="R25:T25"/>
    <mergeCell ref="R26:T26"/>
    <mergeCell ref="R28:T28"/>
    <mergeCell ref="U23:W23"/>
    <mergeCell ref="U24:W24"/>
    <mergeCell ref="U25:W25"/>
    <mergeCell ref="U26:W26"/>
    <mergeCell ref="U28:W28"/>
    <mergeCell ref="S32:U32"/>
    <mergeCell ref="M27:N27"/>
    <mergeCell ref="O27:P27"/>
    <mergeCell ref="R27:T27"/>
    <mergeCell ref="U27:W27"/>
    <mergeCell ref="M28:N28"/>
    <mergeCell ref="O28:P28"/>
    <mergeCell ref="K32:P32"/>
  </mergeCells>
  <phoneticPr fontId="18" type="noConversion"/>
  <conditionalFormatting sqref="A33:F42">
    <cfRule type="expression" dxfId="11" priority="1">
      <formula>IF(AND(A33="",$D33&lt;&gt;""),1,0)</formula>
    </cfRule>
  </conditionalFormatting>
  <conditionalFormatting sqref="A33:I42">
    <cfRule type="expression" dxfId="10" priority="3">
      <formula>IF($D33="Sonderplatte",1,0)</formula>
    </cfRule>
  </conditionalFormatting>
  <conditionalFormatting sqref="J11">
    <cfRule type="expression" dxfId="9" priority="13">
      <formula>#REF!&gt;0</formula>
    </cfRule>
  </conditionalFormatting>
  <conditionalFormatting sqref="K43:N43">
    <cfRule type="expression" dxfId="8" priority="5">
      <formula>IF(K43="",0,1)</formula>
    </cfRule>
  </conditionalFormatting>
  <conditionalFormatting sqref="R33:U42">
    <cfRule type="expression" dxfId="7" priority="2">
      <formula>IF($R33="",0,1)</formula>
    </cfRule>
  </conditionalFormatting>
  <dataValidations count="2">
    <dataValidation type="list" showInputMessage="1" showErrorMessage="1" sqref="D33:D42" xr:uid="{1C568F59-E3B1-4050-9F78-F2344C1B5F74}">
      <formula1>$AJ$4:$AJ$6</formula1>
    </dataValidation>
    <dataValidation type="list" allowBlank="1" showInputMessage="1" showErrorMessage="1" sqref="C33:C42 C24:C28" xr:uid="{36EDE026-7595-466E-A3FE-25E47D08BC47}">
      <formula1>$AB$3:$AB$6</formula1>
    </dataValidation>
  </dataValidations>
  <pageMargins left="0.7" right="0.7" top="0.78740157499999996" bottom="0.78740157499999996" header="0.3" footer="0.3"/>
  <pageSetup paperSize="9" scale="97" orientation="portrait" r:id="rId1"/>
  <colBreaks count="1" manualBreakCount="1">
    <brk id="16" max="1048575" man="1"/>
  </colBreaks>
  <ignoredErrors>
    <ignoredError sqref="C24 C33:C34" numberStoredAsText="1"/>
    <ignoredError sqref="G33:G34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2BCC-2128-4024-9273-4F36CA359DCB}">
  <sheetPr codeName="Tabelle9"/>
  <dimension ref="B1:DE277"/>
  <sheetViews>
    <sheetView showGridLines="0" showZeros="0" showOutlineSymbols="0" view="pageBreakPreview" zoomScale="70" zoomScaleNormal="100" zoomScaleSheetLayoutView="70" workbookViewId="0">
      <selection activeCell="R25" sqref="R25"/>
    </sheetView>
  </sheetViews>
  <sheetFormatPr defaultColWidth="14.140625" defaultRowHeight="15"/>
  <cols>
    <col min="1" max="1" width="1" style="288" customWidth="1"/>
    <col min="2" max="2" width="16" style="288" customWidth="1"/>
    <col min="3" max="3" width="8.5703125" style="288" customWidth="1"/>
    <col min="4" max="4" width="7.28515625" style="288" customWidth="1"/>
    <col min="5" max="5" width="7.85546875" style="288" customWidth="1"/>
    <col min="6" max="6" width="6" style="288" customWidth="1"/>
    <col min="7" max="7" width="7.28515625" style="288" customWidth="1"/>
    <col min="8" max="10" width="8.5703125" style="288" customWidth="1"/>
    <col min="11" max="12" width="12.42578125" style="288" customWidth="1"/>
    <col min="13" max="14" width="11.140625" style="288" customWidth="1"/>
    <col min="15" max="15" width="12.42578125" style="288" customWidth="1"/>
    <col min="16" max="16" width="1" style="288" customWidth="1"/>
    <col min="17" max="17" width="16" style="288" customWidth="1"/>
    <col min="18" max="18" width="8.5703125" style="288" customWidth="1"/>
    <col min="19" max="19" width="7.28515625" style="288" customWidth="1"/>
    <col min="20" max="20" width="7.85546875" style="288" customWidth="1"/>
    <col min="21" max="21" width="6" style="288" customWidth="1"/>
    <col min="22" max="22" width="7.28515625" style="288" customWidth="1"/>
    <col min="23" max="25" width="8.5703125" style="288" customWidth="1"/>
    <col min="26" max="27" width="12.42578125" style="288" customWidth="1"/>
    <col min="28" max="29" width="11.140625" style="288" customWidth="1"/>
    <col min="30" max="30" width="12.42578125" style="288" customWidth="1"/>
    <col min="31" max="31" width="12.85546875" style="263" customWidth="1"/>
    <col min="32" max="32" width="16.85546875" style="263" customWidth="1"/>
    <col min="33" max="33" width="11.140625" style="263" customWidth="1"/>
    <col min="34" max="39" width="49" style="263" customWidth="1"/>
    <col min="40" max="40" width="32.42578125" style="264" customWidth="1"/>
    <col min="41" max="41" width="14.140625" style="264" customWidth="1"/>
    <col min="42" max="42" width="16" style="264" customWidth="1"/>
    <col min="43" max="43" width="16.42578125" style="264" customWidth="1"/>
    <col min="44" max="47" width="12.140625" style="264" customWidth="1"/>
    <col min="48" max="48" width="13.7109375" style="264" customWidth="1"/>
    <col min="49" max="51" width="2.7109375" style="264" customWidth="1"/>
    <col min="52" max="52" width="2.7109375" style="263" customWidth="1"/>
    <col min="53" max="61" width="2.7109375" style="264" customWidth="1"/>
    <col min="62" max="101" width="2.7109375" style="265" customWidth="1"/>
    <col min="102" max="109" width="2.7109375" style="341" customWidth="1"/>
    <col min="110" max="112" width="2.7109375" style="288" customWidth="1"/>
    <col min="113" max="114" width="14.140625" style="288" customWidth="1"/>
    <col min="115" max="16384" width="14.140625" style="288"/>
  </cols>
  <sheetData>
    <row r="1" spans="2:105" s="119" customFormat="1" ht="27.75">
      <c r="B1" s="109" t="s">
        <v>128</v>
      </c>
      <c r="C1" s="110"/>
      <c r="D1" s="111"/>
      <c r="E1" s="111"/>
      <c r="F1" s="111"/>
      <c r="G1" s="597" t="s">
        <v>237</v>
      </c>
      <c r="H1" s="598"/>
      <c r="I1" s="598"/>
      <c r="J1" s="598"/>
      <c r="K1" s="111"/>
      <c r="L1" s="111"/>
      <c r="M1" s="111"/>
      <c r="N1" s="111"/>
      <c r="O1" s="111"/>
      <c r="Q1" s="109" t="s">
        <v>128</v>
      </c>
      <c r="R1" s="110"/>
      <c r="S1" s="111"/>
      <c r="T1" s="111"/>
      <c r="U1" s="111"/>
      <c r="V1" s="597" t="s">
        <v>237</v>
      </c>
      <c r="W1" s="598"/>
      <c r="X1" s="598"/>
      <c r="Y1" s="598"/>
      <c r="Z1" s="111"/>
      <c r="AA1" s="111"/>
      <c r="AB1" s="111"/>
      <c r="AC1" s="111"/>
      <c r="AD1" s="111"/>
      <c r="AE1" s="113"/>
      <c r="AF1" s="113"/>
      <c r="AG1" s="113"/>
      <c r="AH1" s="113"/>
      <c r="AI1" s="113"/>
      <c r="AJ1" s="113"/>
      <c r="AK1" s="113"/>
      <c r="AL1" s="113"/>
      <c r="AM1" s="113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3"/>
      <c r="BA1" s="114"/>
      <c r="BB1" s="114"/>
      <c r="BC1" s="114"/>
      <c r="BD1" s="114"/>
      <c r="BE1" s="114"/>
      <c r="BF1" s="114"/>
      <c r="BG1" s="114"/>
      <c r="BH1" s="114"/>
      <c r="BI1" s="114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6" t="s">
        <v>129</v>
      </c>
      <c r="CD1" s="115"/>
      <c r="CE1" s="115"/>
      <c r="CF1" s="115"/>
      <c r="CG1" s="115"/>
      <c r="CH1" s="117">
        <f t="shared" ref="CH1:CH14" si="0">IF(AP221="",0,AP221)</f>
        <v>12</v>
      </c>
      <c r="CI1" s="117">
        <f t="array" ref="CI1">IF(ROW()&gt;SUM(N(CH$1:CH$14&lt;&gt;0)),"",INDEX(CH$1:CH$14,SMALL(IF(CH$1:CH$14&lt;&gt;0,ROW($1:$14)),ROW())))</f>
        <v>12</v>
      </c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8"/>
      <c r="CY1" s="118"/>
      <c r="CZ1" s="118"/>
      <c r="DA1" s="118"/>
    </row>
    <row r="2" spans="2:105" s="119" customFormat="1" ht="20.25">
      <c r="B2" s="109" t="s">
        <v>130</v>
      </c>
      <c r="C2" s="110"/>
      <c r="D2" s="111"/>
      <c r="E2" s="111"/>
      <c r="F2" s="111"/>
      <c r="G2" s="599" t="s">
        <v>229</v>
      </c>
      <c r="H2" s="599"/>
      <c r="I2" s="599"/>
      <c r="J2" s="599"/>
      <c r="K2" s="601"/>
      <c r="L2" s="601"/>
      <c r="M2" s="111"/>
      <c r="N2" s="111"/>
      <c r="O2" s="111"/>
      <c r="Q2" s="109" t="s">
        <v>130</v>
      </c>
      <c r="R2" s="110"/>
      <c r="S2" s="111"/>
      <c r="T2" s="111"/>
      <c r="U2" s="111"/>
      <c r="V2" s="599" t="str">
        <f>G2</f>
        <v>3726-000</v>
      </c>
      <c r="W2" s="599"/>
      <c r="X2" s="599"/>
      <c r="Y2" s="599"/>
      <c r="Z2" s="601"/>
      <c r="AA2" s="601"/>
      <c r="AB2" s="111"/>
      <c r="AC2" s="111"/>
      <c r="AD2" s="111"/>
      <c r="AE2" s="113"/>
      <c r="AF2" s="113"/>
      <c r="AG2" s="113"/>
      <c r="AH2" s="113"/>
      <c r="AI2" s="113"/>
      <c r="AJ2" s="113"/>
      <c r="AK2" s="113"/>
      <c r="AL2" s="113"/>
      <c r="AM2" s="113"/>
      <c r="AN2" s="120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3"/>
      <c r="BA2" s="114"/>
      <c r="BB2" s="114"/>
      <c r="BC2" s="114"/>
      <c r="BD2" s="114"/>
      <c r="BE2" s="114"/>
      <c r="BF2" s="114"/>
      <c r="BG2" s="114"/>
      <c r="BH2" s="114"/>
      <c r="BI2" s="114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3" t="s">
        <v>131</v>
      </c>
      <c r="CD2" s="115"/>
      <c r="CE2" s="115"/>
      <c r="CF2" s="115"/>
      <c r="CG2" s="115"/>
      <c r="CH2" s="121">
        <f t="shared" si="0"/>
        <v>14</v>
      </c>
      <c r="CI2" s="121">
        <f t="array" ref="CI2">IF(ROW()&gt;SUM(N(CH$1:CH$14&lt;&gt;0)),"",INDEX(CH$1:CH$14,SMALL(IF(CH$1:CH$14&lt;&gt;0,ROW($1:$14)),ROW())))</f>
        <v>14</v>
      </c>
      <c r="CJ2" s="115"/>
      <c r="CK2" s="115"/>
      <c r="CL2" s="122" t="s">
        <v>132</v>
      </c>
      <c r="CM2" s="123"/>
      <c r="CN2" s="123"/>
      <c r="CO2" s="123"/>
      <c r="CP2" s="123"/>
      <c r="CQ2" s="123"/>
      <c r="CR2" s="123"/>
      <c r="CS2" s="123"/>
      <c r="CT2" s="123"/>
      <c r="CU2" s="124"/>
      <c r="CV2" s="124"/>
      <c r="CW2" s="124"/>
      <c r="CX2" s="124"/>
      <c r="CY2" s="124"/>
      <c r="CZ2" s="124"/>
      <c r="DA2" s="124"/>
    </row>
    <row r="3" spans="2:105" s="119" customFormat="1" ht="18.75" thickBot="1">
      <c r="B3" s="125"/>
      <c r="C3" s="125"/>
      <c r="D3" s="125"/>
      <c r="E3" s="125"/>
      <c r="F3" s="125"/>
      <c r="G3" s="600"/>
      <c r="H3" s="600"/>
      <c r="I3" s="600"/>
      <c r="J3" s="600"/>
      <c r="K3" s="601"/>
      <c r="L3" s="601"/>
      <c r="M3" s="125"/>
      <c r="N3" s="125"/>
      <c r="O3" s="125"/>
      <c r="Q3" s="125"/>
      <c r="R3" s="125"/>
      <c r="S3" s="125"/>
      <c r="T3" s="125"/>
      <c r="U3" s="125"/>
      <c r="V3" s="600"/>
      <c r="W3" s="600"/>
      <c r="X3" s="600"/>
      <c r="Y3" s="600"/>
      <c r="Z3" s="601"/>
      <c r="AA3" s="601"/>
      <c r="AB3" s="125"/>
      <c r="AC3" s="125"/>
      <c r="AD3" s="125"/>
      <c r="AE3" s="113"/>
      <c r="AF3" s="114"/>
      <c r="AG3" s="113"/>
      <c r="AH3" s="114"/>
      <c r="AI3" s="114"/>
      <c r="AJ3" s="114"/>
      <c r="AK3" s="114"/>
      <c r="AL3" s="114"/>
      <c r="AM3" s="114"/>
      <c r="AN3" s="126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3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21">
        <f t="shared" si="0"/>
        <v>16</v>
      </c>
      <c r="CI3" s="121">
        <f t="array" ref="CI3">IF(ROW()&gt;SUM(N(CH$1:CH$14&lt;&gt;0)),"",INDEX(CH$1:CH$14,SMALL(IF(CH$1:CH$14&lt;&gt;0,ROW($1:$14)),ROW())))</f>
        <v>16</v>
      </c>
      <c r="CJ3" s="115"/>
      <c r="CK3" s="115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</row>
    <row r="4" spans="2:105" s="119" customFormat="1" ht="15.75">
      <c r="B4" s="127" t="s">
        <v>133</v>
      </c>
      <c r="C4" s="128"/>
      <c r="D4" s="602">
        <f>Bestellliste!C3</f>
        <v>0</v>
      </c>
      <c r="E4" s="602"/>
      <c r="F4" s="602"/>
      <c r="G4" s="602"/>
      <c r="H4" s="602"/>
      <c r="I4" s="602"/>
      <c r="J4" s="602"/>
      <c r="K4" s="129"/>
      <c r="L4" s="130" t="s">
        <v>37</v>
      </c>
      <c r="M4" s="131"/>
      <c r="N4" s="132"/>
      <c r="O4" s="133" t="s">
        <v>38</v>
      </c>
      <c r="Q4" s="127" t="s">
        <v>133</v>
      </c>
      <c r="R4" s="128"/>
      <c r="S4" s="602">
        <f>Bestellliste!C3</f>
        <v>0</v>
      </c>
      <c r="T4" s="602"/>
      <c r="U4" s="602"/>
      <c r="V4" s="602"/>
      <c r="W4" s="602"/>
      <c r="X4" s="602"/>
      <c r="Y4" s="602"/>
      <c r="Z4" s="129"/>
      <c r="AA4" s="130" t="s">
        <v>37</v>
      </c>
      <c r="AB4" s="131"/>
      <c r="AC4" s="132"/>
      <c r="AD4" s="133" t="s">
        <v>38</v>
      </c>
      <c r="AE4" s="113"/>
      <c r="AG4" s="113"/>
      <c r="AH4" s="113"/>
      <c r="AI4" s="113"/>
      <c r="AJ4" s="113"/>
      <c r="AK4" s="113"/>
      <c r="AL4" s="113"/>
      <c r="AM4" s="113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3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6" t="s">
        <v>134</v>
      </c>
      <c r="CD4" s="115"/>
      <c r="CE4" s="134" t="str">
        <f>B17</f>
        <v>Top12</v>
      </c>
      <c r="CF4" s="115"/>
      <c r="CG4" s="115"/>
      <c r="CH4" s="121">
        <f t="shared" si="0"/>
        <v>18</v>
      </c>
      <c r="CI4" s="121">
        <f t="array" ref="CI4">IF(ROW()&gt;SUM(N(CH$1:CH$14&lt;&gt;0)),"",INDEX(CH$1:CH$14,SMALL(IF(CH$1:CH$14&lt;&gt;0,ROW($1:$14)),ROW())))</f>
        <v>18</v>
      </c>
      <c r="CJ4" s="115"/>
      <c r="CK4" s="115"/>
      <c r="CL4" s="124"/>
      <c r="CM4" s="135" t="s">
        <v>135</v>
      </c>
      <c r="CN4" s="135" t="s">
        <v>136</v>
      </c>
      <c r="CO4" s="135" t="s">
        <v>137</v>
      </c>
      <c r="CP4" s="135" t="s">
        <v>138</v>
      </c>
      <c r="CQ4" s="135" t="s">
        <v>139</v>
      </c>
      <c r="CR4" s="135" t="s">
        <v>140</v>
      </c>
      <c r="CS4" s="135" t="s">
        <v>141</v>
      </c>
      <c r="CT4" s="135" t="s">
        <v>142</v>
      </c>
      <c r="CU4" s="135" t="s">
        <v>143</v>
      </c>
      <c r="CV4" s="135" t="s">
        <v>144</v>
      </c>
      <c r="CW4" s="135" t="s">
        <v>145</v>
      </c>
      <c r="CX4" s="135" t="s">
        <v>146</v>
      </c>
      <c r="CY4" s="135"/>
      <c r="CZ4" s="124"/>
      <c r="DA4" s="124"/>
    </row>
    <row r="5" spans="2:105" s="119" customFormat="1" ht="15.75">
      <c r="B5" s="136"/>
      <c r="C5" s="111"/>
      <c r="D5" s="603"/>
      <c r="E5" s="603"/>
      <c r="F5" s="603"/>
      <c r="G5" s="603"/>
      <c r="H5" s="603"/>
      <c r="I5" s="603"/>
      <c r="J5" s="603"/>
      <c r="K5" s="129"/>
      <c r="L5" s="137"/>
      <c r="M5" s="129"/>
      <c r="N5" s="138"/>
      <c r="O5" s="129"/>
      <c r="Q5" s="136"/>
      <c r="R5" s="111"/>
      <c r="S5" s="603"/>
      <c r="T5" s="603"/>
      <c r="U5" s="603"/>
      <c r="V5" s="603"/>
      <c r="W5" s="603"/>
      <c r="X5" s="603"/>
      <c r="Y5" s="603"/>
      <c r="Z5" s="129"/>
      <c r="AA5" s="137"/>
      <c r="AB5" s="129"/>
      <c r="AC5" s="138"/>
      <c r="AD5" s="129"/>
      <c r="AE5" s="113"/>
      <c r="AF5" s="139"/>
      <c r="AG5" s="113"/>
      <c r="AH5" s="113"/>
      <c r="AI5" s="113"/>
      <c r="AJ5" s="113"/>
      <c r="AK5" s="113"/>
      <c r="AL5" s="113"/>
      <c r="AM5" s="113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3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6"/>
      <c r="CD5" s="115"/>
      <c r="CE5" s="140"/>
      <c r="CF5" s="115"/>
      <c r="CG5" s="115"/>
      <c r="CH5" s="121">
        <f t="shared" si="0"/>
        <v>20</v>
      </c>
      <c r="CI5" s="121">
        <f t="array" ref="CI5">IF(ROW()&gt;SUM(N(CH$1:CH$14&lt;&gt;0)),"",INDEX(CH$1:CH$14,SMALL(IF(CH$1:CH$14&lt;&gt;0,ROW($1:$14)),ROW())))</f>
        <v>20</v>
      </c>
      <c r="CJ5" s="115"/>
      <c r="CK5" s="115"/>
      <c r="CL5" s="141" t="s">
        <v>147</v>
      </c>
      <c r="CM5" s="142" t="s">
        <v>148</v>
      </c>
      <c r="CN5" s="142" t="s">
        <v>148</v>
      </c>
      <c r="CO5" s="142" t="s">
        <v>148</v>
      </c>
      <c r="CP5" s="142" t="s">
        <v>148</v>
      </c>
      <c r="CQ5" s="142" t="s">
        <v>148</v>
      </c>
      <c r="CR5" s="142" t="s">
        <v>148</v>
      </c>
      <c r="CS5" s="142" t="s">
        <v>148</v>
      </c>
      <c r="CT5" s="142" t="s">
        <v>148</v>
      </c>
      <c r="CU5" s="142" t="s">
        <v>148</v>
      </c>
      <c r="CV5" s="142" t="s">
        <v>148</v>
      </c>
      <c r="CW5" s="142" t="s">
        <v>148</v>
      </c>
      <c r="CX5" s="142" t="s">
        <v>148</v>
      </c>
      <c r="CY5" s="143"/>
      <c r="CZ5" s="124"/>
      <c r="DA5" s="124"/>
    </row>
    <row r="6" spans="2:105" s="119" customFormat="1" ht="15.75">
      <c r="B6" s="144"/>
      <c r="C6" s="145"/>
      <c r="D6" s="565" t="s">
        <v>227</v>
      </c>
      <c r="E6" s="565"/>
      <c r="F6" s="565"/>
      <c r="G6" s="565"/>
      <c r="H6" s="565"/>
      <c r="I6" s="565"/>
      <c r="J6" s="565"/>
      <c r="K6" s="129"/>
      <c r="L6" s="566">
        <f>Bestellliste!J4</f>
        <v>0</v>
      </c>
      <c r="M6" s="566"/>
      <c r="N6" s="567"/>
      <c r="O6" s="147" t="s">
        <v>149</v>
      </c>
      <c r="Q6" s="144"/>
      <c r="R6" s="145"/>
      <c r="S6" s="565" t="s">
        <v>227</v>
      </c>
      <c r="T6" s="565"/>
      <c r="U6" s="565"/>
      <c r="V6" s="565"/>
      <c r="W6" s="565"/>
      <c r="X6" s="565"/>
      <c r="Y6" s="565"/>
      <c r="Z6" s="129"/>
      <c r="AA6" s="566">
        <f>Bestellliste!J4</f>
        <v>0</v>
      </c>
      <c r="AB6" s="566"/>
      <c r="AC6" s="567"/>
      <c r="AD6" s="147" t="s">
        <v>228</v>
      </c>
      <c r="AE6" s="113"/>
      <c r="AF6" s="148"/>
      <c r="AG6" s="113"/>
      <c r="AH6" s="113"/>
      <c r="AI6" s="113"/>
      <c r="AJ6" s="113"/>
      <c r="AK6" s="113"/>
      <c r="AL6" s="113"/>
      <c r="AM6" s="113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6" t="s">
        <v>150</v>
      </c>
      <c r="CD6" s="115"/>
      <c r="CE6" s="134" t="str">
        <f>G17</f>
        <v>STANDARD</v>
      </c>
      <c r="CF6" s="115"/>
      <c r="CG6" s="115"/>
      <c r="CH6" s="121">
        <f t="shared" si="0"/>
        <v>0</v>
      </c>
      <c r="CI6" s="121" t="str">
        <f t="array" ref="CI6">IF(ROW()&gt;SUM(N(CH$1:CH$14&lt;&gt;0)),"",INDEX(CH$1:CH$14,SMALL(IF(CH$1:CH$14&lt;&gt;0,ROW($1:$14)),ROW())))</f>
        <v/>
      </c>
      <c r="CJ6" s="115"/>
      <c r="CK6" s="115"/>
      <c r="CL6" s="141" t="s">
        <v>151</v>
      </c>
      <c r="CM6" s="142" t="s">
        <v>148</v>
      </c>
      <c r="CN6" s="142" t="s">
        <v>148</v>
      </c>
      <c r="CO6" s="149" t="s">
        <v>148</v>
      </c>
      <c r="CP6" s="149" t="s">
        <v>148</v>
      </c>
      <c r="CQ6" s="142" t="s">
        <v>148</v>
      </c>
      <c r="CR6" s="142" t="s">
        <v>148</v>
      </c>
      <c r="CS6" s="149" t="s">
        <v>148</v>
      </c>
      <c r="CT6" s="142" t="s">
        <v>148</v>
      </c>
      <c r="CU6" s="149" t="s">
        <v>148</v>
      </c>
      <c r="CV6" s="142" t="s">
        <v>148</v>
      </c>
      <c r="CW6" s="142" t="s">
        <v>148</v>
      </c>
      <c r="CX6" s="142" t="s">
        <v>148</v>
      </c>
      <c r="CY6" s="143"/>
      <c r="CZ6" s="150" t="s">
        <v>148</v>
      </c>
      <c r="DA6" s="151" t="s">
        <v>152</v>
      </c>
    </row>
    <row r="7" spans="2:105" s="119" customFormat="1" ht="15.75">
      <c r="B7" s="152" t="s">
        <v>53</v>
      </c>
      <c r="C7" s="153"/>
      <c r="D7" s="577">
        <f>Bestellliste!C6</f>
        <v>0</v>
      </c>
      <c r="E7" s="577"/>
      <c r="F7" s="577"/>
      <c r="G7" s="577"/>
      <c r="H7" s="577"/>
      <c r="I7" s="577"/>
      <c r="J7" s="577"/>
      <c r="K7" s="129"/>
      <c r="L7" s="136" t="s">
        <v>48</v>
      </c>
      <c r="M7" s="578">
        <f>Bestellliste!L5</f>
        <v>0</v>
      </c>
      <c r="N7" s="579"/>
      <c r="O7" s="579"/>
      <c r="Q7" s="152" t="s">
        <v>53</v>
      </c>
      <c r="R7" s="153"/>
      <c r="S7" s="577">
        <f>Bestellliste!C6</f>
        <v>0</v>
      </c>
      <c r="T7" s="577"/>
      <c r="U7" s="577"/>
      <c r="V7" s="577"/>
      <c r="W7" s="577"/>
      <c r="X7" s="577"/>
      <c r="Y7" s="577"/>
      <c r="Z7" s="129"/>
      <c r="AA7" s="136" t="s">
        <v>48</v>
      </c>
      <c r="AB7" s="578" t="s">
        <v>230</v>
      </c>
      <c r="AC7" s="579"/>
      <c r="AD7" s="579"/>
      <c r="AE7" s="113"/>
      <c r="AF7" s="148"/>
      <c r="AG7" s="113"/>
      <c r="AH7" s="113"/>
      <c r="AI7" s="113"/>
      <c r="AJ7" s="113"/>
      <c r="AK7" s="113"/>
      <c r="AL7" s="113"/>
      <c r="AM7" s="113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3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21">
        <f t="shared" si="0"/>
        <v>0</v>
      </c>
      <c r="CI7" s="121" t="str">
        <f t="array" ref="CI7">IF(ROW()&gt;SUM(N(CH$1:CH$14&lt;&gt;0)),"",INDEX(CH$1:CH$14,SMALL(IF(CH$1:CH$14&lt;&gt;0,ROW($1:$14)),ROW())))</f>
        <v/>
      </c>
      <c r="CJ7" s="115"/>
      <c r="CL7" s="141" t="s">
        <v>153</v>
      </c>
      <c r="CM7" s="142" t="s">
        <v>148</v>
      </c>
      <c r="CN7" s="142" t="s">
        <v>148</v>
      </c>
      <c r="CO7" s="149" t="s">
        <v>148</v>
      </c>
      <c r="CP7" s="154" t="s">
        <v>148</v>
      </c>
      <c r="CQ7" s="142" t="s">
        <v>148</v>
      </c>
      <c r="CR7" s="142" t="s">
        <v>148</v>
      </c>
      <c r="CS7" s="142" t="s">
        <v>148</v>
      </c>
      <c r="CT7" s="149" t="s">
        <v>148</v>
      </c>
      <c r="CU7" s="154" t="s">
        <v>148</v>
      </c>
      <c r="CV7" s="149" t="s">
        <v>148</v>
      </c>
      <c r="CW7" s="142" t="s">
        <v>148</v>
      </c>
      <c r="CX7" s="142" t="s">
        <v>148</v>
      </c>
      <c r="CY7" s="143"/>
      <c r="CZ7" s="155" t="s">
        <v>148</v>
      </c>
      <c r="DA7" s="151" t="s">
        <v>154</v>
      </c>
    </row>
    <row r="8" spans="2:105" s="119" customFormat="1" ht="15.75">
      <c r="B8" s="156" t="s">
        <v>62</v>
      </c>
      <c r="C8" s="153"/>
      <c r="D8" s="577">
        <f>Bestellliste!C7</f>
        <v>0</v>
      </c>
      <c r="E8" s="577"/>
      <c r="F8" s="577"/>
      <c r="G8" s="577"/>
      <c r="H8" s="577"/>
      <c r="I8" s="577"/>
      <c r="J8" s="577"/>
      <c r="K8" s="157"/>
      <c r="L8" s="158"/>
      <c r="M8" s="566"/>
      <c r="N8" s="566"/>
      <c r="O8" s="566"/>
      <c r="Q8" s="156" t="s">
        <v>62</v>
      </c>
      <c r="R8" s="153"/>
      <c r="S8" s="577">
        <f>Bestellliste!C7</f>
        <v>0</v>
      </c>
      <c r="T8" s="577"/>
      <c r="U8" s="577"/>
      <c r="V8" s="577"/>
      <c r="W8" s="577"/>
      <c r="X8" s="577"/>
      <c r="Y8" s="577"/>
      <c r="Z8" s="157"/>
      <c r="AA8" s="158"/>
      <c r="AB8" s="566"/>
      <c r="AC8" s="566"/>
      <c r="AD8" s="566"/>
      <c r="AE8" s="113"/>
      <c r="AF8" s="148"/>
      <c r="AS8" s="114"/>
      <c r="AT8" s="114"/>
      <c r="AU8" s="114"/>
      <c r="AV8" s="114"/>
      <c r="AW8" s="114"/>
      <c r="AX8" s="114"/>
      <c r="AY8" s="114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21">
        <f t="shared" si="0"/>
        <v>0</v>
      </c>
      <c r="CI8" s="121" t="str">
        <f t="array" ref="CI8">IF(ROW()&gt;SUM(N(CH$1:CH$14&lt;&gt;0)),"",INDEX(CH$1:CH$14,SMALL(IF(CH$1:CH$14&lt;&gt;0,ROW($1:$14)),ROW())))</f>
        <v/>
      </c>
      <c r="CJ8" s="115"/>
      <c r="CL8" s="141" t="s">
        <v>155</v>
      </c>
      <c r="CM8" s="142" t="s">
        <v>148</v>
      </c>
      <c r="CN8" s="142" t="s">
        <v>148</v>
      </c>
      <c r="CO8" s="149" t="s">
        <v>148</v>
      </c>
      <c r="CP8" s="149" t="s">
        <v>148</v>
      </c>
      <c r="CQ8" s="142" t="s">
        <v>148</v>
      </c>
      <c r="CR8" s="142" t="s">
        <v>148</v>
      </c>
      <c r="CS8" s="149" t="s">
        <v>148</v>
      </c>
      <c r="CT8" s="149" t="s">
        <v>148</v>
      </c>
      <c r="CU8" s="154" t="s">
        <v>148</v>
      </c>
      <c r="CV8" s="149" t="s">
        <v>148</v>
      </c>
      <c r="CW8" s="142" t="s">
        <v>148</v>
      </c>
      <c r="CX8" s="142" t="s">
        <v>148</v>
      </c>
      <c r="CY8" s="143"/>
      <c r="CZ8" s="159" t="s">
        <v>148</v>
      </c>
      <c r="DA8" s="151" t="s">
        <v>156</v>
      </c>
    </row>
    <row r="9" spans="2:105" s="119" customFormat="1">
      <c r="B9" s="136" t="s">
        <v>65</v>
      </c>
      <c r="C9" s="160"/>
      <c r="D9" s="580">
        <f>Bestellliste!C8</f>
        <v>0</v>
      </c>
      <c r="E9" s="580"/>
      <c r="F9" s="580"/>
      <c r="G9" s="580"/>
      <c r="H9" s="580"/>
      <c r="I9" s="580"/>
      <c r="J9" s="580"/>
      <c r="K9" s="157"/>
      <c r="L9" s="161" t="s">
        <v>54</v>
      </c>
      <c r="M9" s="162"/>
      <c r="N9" s="163" t="s">
        <v>157</v>
      </c>
      <c r="O9" s="136" t="s">
        <v>158</v>
      </c>
      <c r="Q9" s="136" t="s">
        <v>65</v>
      </c>
      <c r="R9" s="160"/>
      <c r="S9" s="580">
        <f>Bestellliste!C8</f>
        <v>0</v>
      </c>
      <c r="T9" s="580"/>
      <c r="U9" s="580"/>
      <c r="V9" s="580"/>
      <c r="W9" s="580"/>
      <c r="X9" s="580"/>
      <c r="Y9" s="580"/>
      <c r="Z9" s="157"/>
      <c r="AA9" s="161" t="s">
        <v>54</v>
      </c>
      <c r="AB9" s="162"/>
      <c r="AC9" s="163" t="s">
        <v>157</v>
      </c>
      <c r="AD9" s="136" t="s">
        <v>158</v>
      </c>
      <c r="AE9" s="113"/>
      <c r="AS9" s="114"/>
      <c r="AT9" s="114"/>
      <c r="AU9" s="114"/>
      <c r="AV9" s="114"/>
      <c r="AW9" s="114"/>
      <c r="AX9" s="114"/>
      <c r="AY9" s="114"/>
      <c r="AZ9" s="113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21">
        <f t="shared" si="0"/>
        <v>0</v>
      </c>
      <c r="CI9" s="121" t="str">
        <f t="array" ref="CI9">IF(ROW()&gt;SUM(N(CH$1:CH$14&lt;&gt;0)),"",INDEX(CH$1:CH$14,SMALL(IF(CH$1:CH$14&lt;&gt;0,ROW($1:$14)),ROW())))</f>
        <v/>
      </c>
      <c r="CJ9" s="115"/>
      <c r="CY9" s="164"/>
      <c r="CZ9" s="164"/>
      <c r="DA9" s="164"/>
    </row>
    <row r="10" spans="2:105" s="119" customFormat="1">
      <c r="B10" s="144"/>
      <c r="C10" s="145"/>
      <c r="D10" s="581">
        <f>Bestellliste!C9</f>
        <v>0</v>
      </c>
      <c r="E10" s="581"/>
      <c r="F10" s="581"/>
      <c r="G10" s="581"/>
      <c r="H10" s="581"/>
      <c r="I10" s="581"/>
      <c r="J10" s="581"/>
      <c r="K10" s="129"/>
      <c r="L10" s="582">
        <f>Bestellliste!J7</f>
        <v>0</v>
      </c>
      <c r="M10" s="583"/>
      <c r="N10" s="165"/>
      <c r="O10" s="146"/>
      <c r="Q10" s="144"/>
      <c r="R10" s="145"/>
      <c r="S10" s="581">
        <f>Bestellliste!C9</f>
        <v>0</v>
      </c>
      <c r="T10" s="581"/>
      <c r="U10" s="581"/>
      <c r="V10" s="581"/>
      <c r="W10" s="581"/>
      <c r="X10" s="581"/>
      <c r="Y10" s="581"/>
      <c r="Z10" s="129"/>
      <c r="AA10" s="582">
        <f>Bestellliste!J7</f>
        <v>0</v>
      </c>
      <c r="AB10" s="583"/>
      <c r="AC10" s="165"/>
      <c r="AD10" s="146"/>
      <c r="AE10" s="113"/>
      <c r="AF10" s="166"/>
      <c r="AS10" s="114"/>
      <c r="AT10" s="114"/>
      <c r="AU10" s="114"/>
      <c r="AV10" s="114"/>
      <c r="AW10" s="114"/>
      <c r="AX10" s="114"/>
      <c r="AY10" s="114"/>
      <c r="AZ10" s="113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21">
        <f t="shared" si="0"/>
        <v>0</v>
      </c>
      <c r="CI10" s="121" t="str">
        <f t="array" ref="CI10">IF(ROW()&gt;SUM(N(CH$1:CH$14&lt;&gt;0)),"",INDEX(CH$1:CH$14,SMALL(IF(CH$1:CH$14&lt;&gt;0,ROW($1:$14)),ROW())))</f>
        <v/>
      </c>
      <c r="CJ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8"/>
      <c r="CY10" s="118"/>
      <c r="CZ10" s="118"/>
      <c r="DA10" s="118"/>
    </row>
    <row r="11" spans="2:105" s="119" customFormat="1">
      <c r="B11" s="127" t="s">
        <v>159</v>
      </c>
      <c r="C11" s="160"/>
      <c r="D11" s="580">
        <f>Bestellliste!C10</f>
        <v>0</v>
      </c>
      <c r="E11" s="580"/>
      <c r="F11" s="580"/>
      <c r="G11" s="580"/>
      <c r="H11" s="580"/>
      <c r="I11" s="580"/>
      <c r="J11" s="580"/>
      <c r="K11" s="157"/>
      <c r="L11" s="161" t="s">
        <v>160</v>
      </c>
      <c r="M11" s="584">
        <f>Bestellliste!J9</f>
        <v>0</v>
      </c>
      <c r="N11" s="584"/>
      <c r="O11" s="584"/>
      <c r="Q11" s="127" t="s">
        <v>159</v>
      </c>
      <c r="R11" s="160"/>
      <c r="S11" s="580">
        <f>Bestellliste!C10</f>
        <v>0</v>
      </c>
      <c r="T11" s="580"/>
      <c r="U11" s="580"/>
      <c r="V11" s="580"/>
      <c r="W11" s="580"/>
      <c r="X11" s="580"/>
      <c r="Y11" s="580"/>
      <c r="Z11" s="157"/>
      <c r="AA11" s="161" t="s">
        <v>160</v>
      </c>
      <c r="AB11" s="584">
        <f>Bestellliste!J9</f>
        <v>0</v>
      </c>
      <c r="AC11" s="584"/>
      <c r="AD11" s="584"/>
      <c r="AE11" s="113"/>
      <c r="AS11" s="114"/>
      <c r="AT11" s="114"/>
      <c r="AU11" s="114"/>
      <c r="AV11" s="114"/>
      <c r="AW11" s="114"/>
      <c r="AX11" s="114"/>
      <c r="AY11" s="114"/>
      <c r="AZ11" s="113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21">
        <f t="shared" si="0"/>
        <v>0</v>
      </c>
      <c r="CI11" s="121" t="str">
        <f t="array" ref="CI11">IF(ROW()&gt;SUM(N(CH$1:CH$14&lt;&gt;0)),"",INDEX(CH$1:CH$14,SMALL(IF(CH$1:CH$14&lt;&gt;0,ROW($1:$14)),ROW())))</f>
        <v/>
      </c>
      <c r="CJ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8"/>
      <c r="CY11" s="118"/>
      <c r="CZ11" s="118"/>
      <c r="DA11" s="118"/>
    </row>
    <row r="12" spans="2:105" s="119" customFormat="1" ht="15.75">
      <c r="B12" s="144"/>
      <c r="C12" s="145"/>
      <c r="D12" s="581">
        <f>Bestellliste!C11</f>
        <v>0</v>
      </c>
      <c r="E12" s="581"/>
      <c r="F12" s="581"/>
      <c r="G12" s="581"/>
      <c r="H12" s="581"/>
      <c r="I12" s="581"/>
      <c r="J12" s="581"/>
      <c r="K12" s="157"/>
      <c r="L12" s="158"/>
      <c r="M12" s="585"/>
      <c r="N12" s="585"/>
      <c r="O12" s="585"/>
      <c r="Q12" s="144"/>
      <c r="R12" s="145"/>
      <c r="S12" s="581">
        <f>Bestellliste!C11</f>
        <v>0</v>
      </c>
      <c r="T12" s="581"/>
      <c r="U12" s="581"/>
      <c r="V12" s="581"/>
      <c r="W12" s="581"/>
      <c r="X12" s="581"/>
      <c r="Y12" s="581"/>
      <c r="Z12" s="157"/>
      <c r="AA12" s="158"/>
      <c r="AB12" s="585"/>
      <c r="AC12" s="585"/>
      <c r="AD12" s="585"/>
      <c r="AE12" s="113"/>
      <c r="AF12" s="166"/>
      <c r="AG12" s="113"/>
      <c r="AH12" s="167"/>
      <c r="AI12" s="167"/>
      <c r="AJ12" s="167"/>
      <c r="AK12" s="167"/>
      <c r="AL12" s="167"/>
      <c r="AM12" s="167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3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21">
        <f t="shared" si="0"/>
        <v>0</v>
      </c>
      <c r="CI12" s="121" t="str">
        <f t="array" ref="CI12">IF(ROW()&gt;SUM(N(CH$1:CH$14&lt;&gt;0)),"",INDEX(CH$1:CH$14,SMALL(IF(CH$1:CH$14&lt;&gt;0,ROW($1:$14)),ROW())))</f>
        <v/>
      </c>
      <c r="CJ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8"/>
      <c r="CY12" s="118"/>
      <c r="CZ12" s="118"/>
      <c r="DA12" s="118"/>
    </row>
    <row r="13" spans="2:105" s="119" customFormat="1" ht="19.5" customHeight="1">
      <c r="B13" s="168"/>
      <c r="C13" s="111"/>
      <c r="D13" s="169"/>
      <c r="E13" s="169"/>
      <c r="F13" s="169"/>
      <c r="G13" s="169"/>
      <c r="H13" s="169"/>
      <c r="I13" s="169"/>
      <c r="J13" s="169"/>
      <c r="K13" s="112"/>
      <c r="L13" s="170"/>
      <c r="M13" s="171"/>
      <c r="N13" s="171"/>
      <c r="O13" s="171"/>
      <c r="Q13" s="168"/>
      <c r="R13" s="111"/>
      <c r="S13" s="169"/>
      <c r="T13" s="169"/>
      <c r="U13" s="169"/>
      <c r="V13" s="169"/>
      <c r="W13" s="169"/>
      <c r="X13" s="169"/>
      <c r="Y13" s="169"/>
      <c r="Z13" s="112"/>
      <c r="AA13" s="170"/>
      <c r="AB13" s="171"/>
      <c r="AC13" s="171"/>
      <c r="AD13" s="171"/>
      <c r="AE13" s="111"/>
      <c r="AF13" s="172"/>
      <c r="AG13" s="111"/>
      <c r="AH13" s="173"/>
      <c r="AI13" s="173"/>
      <c r="AJ13" s="173"/>
      <c r="AK13" s="173"/>
      <c r="AL13" s="173"/>
      <c r="AM13" s="173"/>
      <c r="AZ13" s="111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21">
        <f t="shared" si="0"/>
        <v>0</v>
      </c>
      <c r="CI13" s="121" t="str">
        <f t="array" ref="CI13">IF(ROW()&gt;SUM(N(CH$1:CH$14&lt;&gt;0)),"",INDEX(CH$1:CH$14,SMALL(IF(CH$1:CH$14&lt;&gt;0,ROW($1:$14)),ROW())))</f>
        <v/>
      </c>
      <c r="CJ13" s="118"/>
      <c r="CK13" s="118"/>
      <c r="CL13" s="115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</row>
    <row r="14" spans="2:105" s="119" customFormat="1" ht="15.75" customHeight="1">
      <c r="B14" s="174" t="s">
        <v>161</v>
      </c>
      <c r="C14" s="111"/>
      <c r="D14" s="169"/>
      <c r="E14" s="169"/>
      <c r="F14" s="169"/>
      <c r="G14" s="169"/>
      <c r="H14" s="169"/>
      <c r="I14" s="169"/>
      <c r="J14" s="169"/>
      <c r="K14" s="112"/>
      <c r="L14" s="161" t="s">
        <v>97</v>
      </c>
      <c r="M14" s="175"/>
      <c r="N14" s="175"/>
      <c r="O14" s="175"/>
      <c r="Q14" s="174" t="s">
        <v>161</v>
      </c>
      <c r="R14" s="111"/>
      <c r="S14" s="169"/>
      <c r="T14" s="169"/>
      <c r="U14" s="169"/>
      <c r="V14" s="169"/>
      <c r="W14" s="169"/>
      <c r="X14" s="169"/>
      <c r="Y14" s="169"/>
      <c r="Z14" s="112"/>
      <c r="AA14" s="161" t="s">
        <v>97</v>
      </c>
      <c r="AB14" s="175"/>
      <c r="AC14" s="175"/>
      <c r="AD14" s="175"/>
      <c r="AE14" s="111"/>
      <c r="AF14" s="176"/>
      <c r="AG14" s="111"/>
      <c r="AH14" s="173"/>
      <c r="AI14" s="173"/>
      <c r="AJ14" s="173"/>
      <c r="AK14" s="173"/>
      <c r="AL14" s="173"/>
      <c r="AM14" s="173"/>
      <c r="AZ14" s="111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77">
        <f t="shared" si="0"/>
        <v>0</v>
      </c>
      <c r="CI14" s="177" t="str">
        <f t="array" ref="CI14">IF(ROW()&gt;SUM(N(CH$1:CH$14&lt;&gt;0)),"",INDEX(CH$1:CH$14,SMALL(IF(CH$1:CH$14&lt;&gt;0,ROW($1:$14)),ROW())))</f>
        <v/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</row>
    <row r="15" spans="2:105" s="119" customFormat="1" ht="6.75" customHeight="1" thickBot="1">
      <c r="B15" s="174"/>
      <c r="C15" s="111"/>
      <c r="D15" s="169"/>
      <c r="E15" s="169"/>
      <c r="F15" s="169"/>
      <c r="G15" s="169"/>
      <c r="H15" s="169"/>
      <c r="I15" s="169"/>
      <c r="J15" s="169"/>
      <c r="K15" s="112"/>
      <c r="M15" s="171"/>
      <c r="N15" s="171"/>
      <c r="O15" s="171"/>
      <c r="Q15" s="174"/>
      <c r="R15" s="111"/>
      <c r="S15" s="169"/>
      <c r="T15" s="169"/>
      <c r="U15" s="169"/>
      <c r="V15" s="169"/>
      <c r="W15" s="169"/>
      <c r="X15" s="169"/>
      <c r="Y15" s="169"/>
      <c r="Z15" s="112"/>
      <c r="AB15" s="171"/>
      <c r="AC15" s="171"/>
      <c r="AD15" s="171"/>
      <c r="AE15" s="111"/>
      <c r="AF15" s="176"/>
      <c r="AG15" s="111"/>
      <c r="AH15" s="173"/>
      <c r="AI15" s="173"/>
      <c r="AJ15" s="173"/>
      <c r="AK15" s="173"/>
      <c r="AL15" s="173"/>
      <c r="AM15" s="173"/>
      <c r="AZ15" s="111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7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</row>
    <row r="16" spans="2:105" s="119" customFormat="1" ht="16.5" thickTop="1">
      <c r="B16" s="179" t="s">
        <v>162</v>
      </c>
      <c r="C16" s="111"/>
      <c r="D16" s="111"/>
      <c r="E16" s="169"/>
      <c r="F16" s="169"/>
      <c r="G16" s="179" t="s">
        <v>163</v>
      </c>
      <c r="H16" s="180"/>
      <c r="I16" s="111"/>
      <c r="J16" s="169"/>
      <c r="K16" s="112"/>
      <c r="L16" s="568" t="s">
        <v>235</v>
      </c>
      <c r="M16" s="569"/>
      <c r="N16" s="569"/>
      <c r="O16" s="570"/>
      <c r="Q16" s="179" t="s">
        <v>162</v>
      </c>
      <c r="R16" s="111"/>
      <c r="S16" s="111"/>
      <c r="T16" s="169"/>
      <c r="U16" s="169"/>
      <c r="V16" s="179" t="s">
        <v>163</v>
      </c>
      <c r="W16" s="180"/>
      <c r="X16" s="111"/>
      <c r="Y16" s="169"/>
      <c r="Z16" s="112"/>
      <c r="AA16" s="568" t="s">
        <v>226</v>
      </c>
      <c r="AB16" s="569"/>
      <c r="AC16" s="569"/>
      <c r="AD16" s="570"/>
      <c r="AE16" s="111"/>
      <c r="AF16" s="176"/>
      <c r="AG16" s="111"/>
      <c r="AH16" s="173"/>
      <c r="AI16" s="173"/>
      <c r="AJ16" s="173"/>
      <c r="AK16" s="173"/>
      <c r="AL16" s="173"/>
      <c r="AM16" s="173"/>
      <c r="AZ16" s="111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7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</row>
    <row r="17" spans="2:90" s="119" customFormat="1" ht="18">
      <c r="B17" s="586" t="s">
        <v>215</v>
      </c>
      <c r="C17" s="587"/>
      <c r="D17" s="588"/>
      <c r="E17" s="181"/>
      <c r="F17" s="181"/>
      <c r="G17" s="589" t="s">
        <v>165</v>
      </c>
      <c r="H17" s="590"/>
      <c r="I17" s="590"/>
      <c r="J17" s="591"/>
      <c r="K17" s="112"/>
      <c r="L17" s="571"/>
      <c r="M17" s="572"/>
      <c r="N17" s="572"/>
      <c r="O17" s="573"/>
      <c r="Q17" s="586" t="s">
        <v>215</v>
      </c>
      <c r="R17" s="587"/>
      <c r="S17" s="588"/>
      <c r="T17" s="181"/>
      <c r="U17" s="181"/>
      <c r="V17" s="589" t="s">
        <v>165</v>
      </c>
      <c r="W17" s="590"/>
      <c r="X17" s="590"/>
      <c r="Y17" s="591"/>
      <c r="Z17" s="112"/>
      <c r="AA17" s="571"/>
      <c r="AB17" s="572"/>
      <c r="AC17" s="572"/>
      <c r="AD17" s="573"/>
      <c r="AE17" s="111"/>
      <c r="AF17" s="176"/>
      <c r="AG17" s="111"/>
      <c r="AH17" s="173"/>
      <c r="AI17" s="173"/>
      <c r="AJ17" s="173"/>
      <c r="AK17" s="173"/>
      <c r="AL17" s="173"/>
      <c r="AM17" s="173"/>
      <c r="AQ17" s="170"/>
      <c r="AZ17" s="111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</row>
    <row r="18" spans="2:90" s="119" customFormat="1" ht="18.75" thickBot="1">
      <c r="B18" s="182"/>
      <c r="C18" s="182"/>
      <c r="D18" s="182"/>
      <c r="G18" s="182"/>
      <c r="H18" s="182"/>
      <c r="I18" s="182"/>
      <c r="J18" s="169"/>
      <c r="K18" s="112"/>
      <c r="L18" s="574"/>
      <c r="M18" s="575"/>
      <c r="N18" s="575"/>
      <c r="O18" s="576"/>
      <c r="Q18" s="182"/>
      <c r="R18" s="182"/>
      <c r="S18" s="182"/>
      <c r="V18" s="182"/>
      <c r="W18" s="182"/>
      <c r="X18" s="182"/>
      <c r="Y18" s="169"/>
      <c r="Z18" s="112"/>
      <c r="AA18" s="574"/>
      <c r="AB18" s="575"/>
      <c r="AC18" s="575"/>
      <c r="AD18" s="576"/>
      <c r="AE18" s="111"/>
      <c r="AF18" s="176"/>
      <c r="AG18" s="111"/>
      <c r="AH18" s="173"/>
      <c r="AI18" s="173"/>
      <c r="AJ18" s="173"/>
      <c r="AK18" s="173"/>
      <c r="AL18" s="173"/>
      <c r="AM18" s="173"/>
      <c r="AZ18" s="111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H18" s="118"/>
      <c r="CI18" s="118"/>
      <c r="CJ18" s="118"/>
      <c r="CK18" s="118"/>
      <c r="CL18" s="118"/>
    </row>
    <row r="19" spans="2:90" s="119" customFormat="1" ht="11.25" customHeight="1" thickTop="1">
      <c r="B19" s="183"/>
      <c r="C19" s="184"/>
      <c r="D19" s="184"/>
      <c r="E19" s="184"/>
      <c r="F19" s="184"/>
      <c r="G19" s="184"/>
      <c r="H19" s="185"/>
      <c r="I19" s="185"/>
      <c r="J19" s="185"/>
      <c r="K19" s="185"/>
      <c r="L19" s="183"/>
      <c r="M19" s="186"/>
      <c r="N19" s="186"/>
      <c r="O19" s="186"/>
      <c r="Q19" s="183"/>
      <c r="R19" s="184"/>
      <c r="S19" s="184"/>
      <c r="T19" s="184"/>
      <c r="U19" s="184"/>
      <c r="V19" s="184"/>
      <c r="W19" s="185"/>
      <c r="X19" s="185"/>
      <c r="Y19" s="185"/>
      <c r="Z19" s="185"/>
      <c r="AA19" s="183"/>
      <c r="AB19" s="186"/>
      <c r="AC19" s="186"/>
      <c r="AD19" s="186"/>
      <c r="AE19" s="113"/>
      <c r="AF19" s="113"/>
      <c r="AG19" s="113"/>
      <c r="AH19" s="113"/>
      <c r="AI19" s="113"/>
      <c r="AJ19" s="113"/>
      <c r="AK19" s="113"/>
      <c r="AL19" s="113"/>
      <c r="AM19" s="113"/>
      <c r="AN19" s="114"/>
      <c r="AO19" s="114"/>
      <c r="AP19" s="114"/>
      <c r="AQ19" s="113"/>
      <c r="AR19" s="113"/>
      <c r="AS19" s="113"/>
      <c r="AT19" s="113"/>
      <c r="AU19" s="113"/>
      <c r="AV19" s="114"/>
      <c r="AW19" s="114"/>
      <c r="AX19" s="114"/>
      <c r="AY19" s="114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8" t="s">
        <v>166</v>
      </c>
      <c r="CG19" s="118" t="s">
        <v>167</v>
      </c>
      <c r="CH19" s="115"/>
      <c r="CI19" s="115"/>
      <c r="CJ19" s="115"/>
      <c r="CK19" s="115"/>
      <c r="CL19" s="115"/>
    </row>
    <row r="20" spans="2:90" s="119" customFormat="1" ht="15.75">
      <c r="B20" s="187" t="s">
        <v>0</v>
      </c>
      <c r="C20" s="188" t="s">
        <v>79</v>
      </c>
      <c r="D20" s="188" t="s">
        <v>168</v>
      </c>
      <c r="E20" s="188" t="s">
        <v>169</v>
      </c>
      <c r="F20" s="189" t="s">
        <v>170</v>
      </c>
      <c r="G20" s="609" t="s">
        <v>171</v>
      </c>
      <c r="H20" s="610"/>
      <c r="I20" s="610"/>
      <c r="J20" s="611"/>
      <c r="K20" s="609" t="s">
        <v>172</v>
      </c>
      <c r="L20" s="611"/>
      <c r="M20" s="187" t="s">
        <v>173</v>
      </c>
      <c r="N20" s="188" t="s">
        <v>83</v>
      </c>
      <c r="O20" s="190" t="s">
        <v>174</v>
      </c>
      <c r="Q20" s="187" t="s">
        <v>0</v>
      </c>
      <c r="R20" s="188" t="s">
        <v>79</v>
      </c>
      <c r="S20" s="188" t="s">
        <v>168</v>
      </c>
      <c r="T20" s="188" t="s">
        <v>169</v>
      </c>
      <c r="U20" s="189" t="s">
        <v>170</v>
      </c>
      <c r="V20" s="609" t="s">
        <v>171</v>
      </c>
      <c r="W20" s="610"/>
      <c r="X20" s="610"/>
      <c r="Y20" s="611"/>
      <c r="Z20" s="609" t="s">
        <v>172</v>
      </c>
      <c r="AA20" s="611"/>
      <c r="AB20" s="187" t="s">
        <v>173</v>
      </c>
      <c r="AC20" s="188" t="s">
        <v>83</v>
      </c>
      <c r="AD20" s="190" t="s">
        <v>174</v>
      </c>
      <c r="AE20" s="113"/>
      <c r="AF20" s="612"/>
      <c r="AG20" s="612"/>
      <c r="AH20" s="612"/>
      <c r="AI20" s="612"/>
      <c r="AJ20" s="612"/>
      <c r="AK20" s="612"/>
      <c r="AL20" s="612"/>
      <c r="AM20" s="612"/>
      <c r="AN20" s="612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3"/>
      <c r="BA20" s="114"/>
      <c r="BB20" s="114"/>
      <c r="BC20" s="191"/>
      <c r="BD20" s="192"/>
      <c r="BE20" s="193"/>
      <c r="BF20" s="606" t="s">
        <v>175</v>
      </c>
      <c r="BG20" s="596"/>
      <c r="BH20" s="606" t="s">
        <v>176</v>
      </c>
      <c r="BI20" s="595"/>
      <c r="BJ20" s="596"/>
      <c r="BK20" s="595" t="s">
        <v>177</v>
      </c>
      <c r="BL20" s="596"/>
      <c r="BM20" s="115" t="s">
        <v>178</v>
      </c>
      <c r="BN20" s="194" t="s">
        <v>179</v>
      </c>
      <c r="BO20" s="194" t="s">
        <v>180</v>
      </c>
      <c r="BP20" s="194"/>
      <c r="BQ20" s="116">
        <v>12</v>
      </c>
      <c r="BR20" s="116">
        <v>14</v>
      </c>
      <c r="BS20" s="116">
        <v>16</v>
      </c>
      <c r="BT20" s="116">
        <v>18</v>
      </c>
      <c r="BU20" s="116">
        <v>20</v>
      </c>
      <c r="BV20" s="116">
        <v>22</v>
      </c>
      <c r="BW20" s="116">
        <v>26</v>
      </c>
      <c r="BX20" s="116">
        <v>30</v>
      </c>
      <c r="BY20" s="116">
        <v>34</v>
      </c>
      <c r="BZ20" s="116">
        <v>40</v>
      </c>
      <c r="CA20" s="115"/>
      <c r="CB20" s="115"/>
      <c r="CC20" s="115"/>
      <c r="CD20" s="115" t="s">
        <v>181</v>
      </c>
      <c r="CE20" s="115"/>
      <c r="CF20" s="115" t="s">
        <v>7</v>
      </c>
      <c r="CG20" s="115" t="s">
        <v>7</v>
      </c>
      <c r="CH20" s="115" t="s">
        <v>182</v>
      </c>
      <c r="CI20" s="118"/>
      <c r="CJ20" s="118" t="s">
        <v>183</v>
      </c>
      <c r="CK20" s="115" t="s">
        <v>184</v>
      </c>
      <c r="CL20" s="115" t="s">
        <v>168</v>
      </c>
    </row>
    <row r="21" spans="2:90" s="119" customFormat="1" ht="15" customHeight="1">
      <c r="B21" s="187"/>
      <c r="C21" s="188" t="s">
        <v>185</v>
      </c>
      <c r="D21" s="188" t="s">
        <v>186</v>
      </c>
      <c r="E21" s="188" t="s">
        <v>2</v>
      </c>
      <c r="F21" s="189" t="s">
        <v>187</v>
      </c>
      <c r="G21" s="195" t="s">
        <v>188</v>
      </c>
      <c r="H21" s="188" t="s">
        <v>189</v>
      </c>
      <c r="I21" s="188" t="s">
        <v>190</v>
      </c>
      <c r="J21" s="196" t="s">
        <v>191</v>
      </c>
      <c r="K21" s="197" t="s">
        <v>86</v>
      </c>
      <c r="L21" s="198" t="s">
        <v>88</v>
      </c>
      <c r="M21" s="187" t="s">
        <v>192</v>
      </c>
      <c r="N21" s="188" t="s">
        <v>192</v>
      </c>
      <c r="O21" s="190" t="s">
        <v>193</v>
      </c>
      <c r="Q21" s="187"/>
      <c r="R21" s="188" t="s">
        <v>185</v>
      </c>
      <c r="S21" s="188" t="s">
        <v>186</v>
      </c>
      <c r="T21" s="188" t="s">
        <v>2</v>
      </c>
      <c r="U21" s="189" t="s">
        <v>187</v>
      </c>
      <c r="V21" s="195" t="s">
        <v>188</v>
      </c>
      <c r="W21" s="188" t="s">
        <v>189</v>
      </c>
      <c r="X21" s="188" t="s">
        <v>190</v>
      </c>
      <c r="Y21" s="196" t="s">
        <v>191</v>
      </c>
      <c r="Z21" s="197" t="s">
        <v>86</v>
      </c>
      <c r="AA21" s="198" t="s">
        <v>88</v>
      </c>
      <c r="AB21" s="187" t="s">
        <v>192</v>
      </c>
      <c r="AC21" s="188" t="s">
        <v>192</v>
      </c>
      <c r="AD21" s="190" t="s">
        <v>193</v>
      </c>
      <c r="AE21" s="113"/>
      <c r="AF21" s="612"/>
      <c r="AG21" s="612"/>
      <c r="AH21" s="612"/>
      <c r="AI21" s="612"/>
      <c r="AJ21" s="612"/>
      <c r="AK21" s="612"/>
      <c r="AL21" s="612"/>
      <c r="AM21" s="612"/>
      <c r="AN21" s="612"/>
      <c r="AO21" s="114"/>
      <c r="AP21" s="114"/>
      <c r="AQ21" s="199"/>
      <c r="AR21" s="199"/>
      <c r="AS21" s="199"/>
      <c r="AT21" s="199"/>
      <c r="AU21" s="199"/>
      <c r="AV21" s="199"/>
      <c r="AW21" s="199"/>
      <c r="AX21" s="199"/>
      <c r="AY21" s="199"/>
      <c r="AZ21" s="113"/>
      <c r="BA21" s="114"/>
      <c r="BB21" s="114"/>
      <c r="BC21" s="113" t="s">
        <v>91</v>
      </c>
      <c r="BD21" s="178" t="s">
        <v>86</v>
      </c>
      <c r="BE21" s="178" t="s">
        <v>88</v>
      </c>
      <c r="BF21" s="200" t="s">
        <v>86</v>
      </c>
      <c r="BG21" s="201" t="s">
        <v>88</v>
      </c>
      <c r="BH21" s="178" t="s">
        <v>91</v>
      </c>
      <c r="BI21" s="178" t="s">
        <v>86</v>
      </c>
      <c r="BJ21" s="201" t="s">
        <v>88</v>
      </c>
      <c r="BK21" s="178" t="s">
        <v>86</v>
      </c>
      <c r="BL21" s="201" t="s">
        <v>88</v>
      </c>
      <c r="BM21" s="115"/>
      <c r="BN21" s="202"/>
      <c r="BO21" s="202"/>
      <c r="BP21" s="202"/>
      <c r="BQ21" s="115">
        <v>16</v>
      </c>
      <c r="BR21" s="115">
        <v>18</v>
      </c>
      <c r="BS21" s="115">
        <v>20</v>
      </c>
      <c r="BT21" s="115">
        <v>22</v>
      </c>
      <c r="BU21" s="115">
        <v>24</v>
      </c>
      <c r="BV21" s="115">
        <v>34</v>
      </c>
      <c r="BW21" s="115">
        <v>39</v>
      </c>
      <c r="BX21" s="115">
        <v>45</v>
      </c>
      <c r="BY21" s="115">
        <v>52</v>
      </c>
      <c r="BZ21" s="115">
        <v>64</v>
      </c>
      <c r="CA21" s="115"/>
      <c r="CB21" s="115"/>
      <c r="CC21" s="203" t="s">
        <v>194</v>
      </c>
      <c r="CD21" s="204" t="s">
        <v>195</v>
      </c>
      <c r="CE21" s="205" t="s">
        <v>196</v>
      </c>
      <c r="CF21" s="206" t="s">
        <v>197</v>
      </c>
      <c r="CG21" s="206" t="s">
        <v>197</v>
      </c>
      <c r="CH21" s="115" t="s">
        <v>198</v>
      </c>
      <c r="CI21" s="115"/>
      <c r="CJ21" s="115" t="s">
        <v>155</v>
      </c>
      <c r="CK21" s="115" t="s">
        <v>155</v>
      </c>
      <c r="CL21" s="115" t="s">
        <v>155</v>
      </c>
    </row>
    <row r="22" spans="2:90" s="119" customFormat="1" ht="39.950000000000003" customHeight="1">
      <c r="B22" s="207">
        <f>IF(Referenz!A83="",0,Referenz!A83)</f>
        <v>0</v>
      </c>
      <c r="C22" s="208">
        <f>IF(Referenz!B83="",0,Referenz!B83)</f>
        <v>0</v>
      </c>
      <c r="D22" s="209">
        <f>IF(Referenz!C83="",0,Referenz!C83)</f>
        <v>0</v>
      </c>
      <c r="E22" s="210"/>
      <c r="F22" s="211"/>
      <c r="G22" s="212">
        <f>IF(Referenz!D83="",0,Referenz!D83)</f>
        <v>0</v>
      </c>
      <c r="H22" s="370">
        <f>IF(Referenz!E83="",0,Referenz!E83)</f>
        <v>0</v>
      </c>
      <c r="I22" s="213"/>
      <c r="J22" s="214"/>
      <c r="K22" s="215">
        <f>IF(Referenz!F83="",0,Referenz!F83)</f>
        <v>0</v>
      </c>
      <c r="L22" s="216">
        <f>IF(Referenz!G83="",0,Referenz!G83)</f>
        <v>0</v>
      </c>
      <c r="M22" s="217">
        <f>IF(D22="","",H22/100)</f>
        <v>0</v>
      </c>
      <c r="N22" s="218">
        <f>IF(D22="","",C22*M22)</f>
        <v>0</v>
      </c>
      <c r="O22" s="219">
        <f t="shared" ref="O22:O36" si="1">IF(OR(BB22=0,D22=""),"",PI()*D22^2/4*N22*7.85/1000)</f>
        <v>0</v>
      </c>
      <c r="Q22" s="207">
        <f>IF(Referenz!A98="",0,Referenz!A98)</f>
        <v>0</v>
      </c>
      <c r="R22" s="207">
        <f>IF(Referenz!B98="",0,Referenz!B98)</f>
        <v>0</v>
      </c>
      <c r="S22" s="207">
        <f>IF(Referenz!C98="",0,Referenz!C98)</f>
        <v>0</v>
      </c>
      <c r="T22" s="210"/>
      <c r="U22" s="211"/>
      <c r="V22" s="212">
        <f>IF(Referenz!D98="",0,Referenz!D98)</f>
        <v>0</v>
      </c>
      <c r="W22" s="370">
        <f>IF(Referenz!E98="",0,Referenz!E98)</f>
        <v>0</v>
      </c>
      <c r="X22" s="213"/>
      <c r="Y22" s="214"/>
      <c r="Z22" s="215">
        <f>IF(Referenz!F98="",0,Referenz!F98)</f>
        <v>0</v>
      </c>
      <c r="AA22" s="216">
        <f>IF(Referenz!G98="",0,Referenz!G98)</f>
        <v>0</v>
      </c>
      <c r="AB22" s="217">
        <f>IF(S22="","",W22/100)</f>
        <v>0</v>
      </c>
      <c r="AC22" s="218">
        <f>IF(S22="","",R22*AB22)</f>
        <v>0</v>
      </c>
      <c r="AD22" s="219" t="str">
        <f t="shared" ref="AD22:AD36" si="2">IF(OR(BQ22=0,S22=""),"",PI()*S22^2/4*AC22*7.85/1000)</f>
        <v/>
      </c>
      <c r="AE22" s="220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221" t="str">
        <f t="shared" ref="AZ22:AZ36" si="3">IF(COUNTIF($AP$221:$AP$234,$D22)&gt;0,"Falsch","Wahr")</f>
        <v>Falsch</v>
      </c>
      <c r="BA22" s="221"/>
      <c r="BB22" s="221">
        <f>IF(AZ22="wahr",0,1)</f>
        <v>1</v>
      </c>
      <c r="BC22" s="221" t="str">
        <f t="shared" ref="BC22:BC36" si="4">MID(E22,1,7)</f>
        <v/>
      </c>
      <c r="BD22" s="221" t="str">
        <f t="shared" ref="BD22:BD36" si="5">MID(K22,1,4)</f>
        <v>0</v>
      </c>
      <c r="BE22" s="221" t="str">
        <f t="shared" ref="BE22:BE36" si="6">MID(L22,1,4)</f>
        <v>0</v>
      </c>
      <c r="BF22" s="222">
        <f t="shared" ref="BF22:BF36" si="7">IF(OR(K22="keine",K22="EHd2",K22=""),0,(C22))</f>
        <v>0</v>
      </c>
      <c r="BG22" s="223">
        <f t="shared" ref="BG22:BG36" si="8">IF(OR(L22="keine",L22="EHd2",L22=""),0,(C22))</f>
        <v>0</v>
      </c>
      <c r="BH22" s="222">
        <f t="shared" ref="BH22:BH36" si="9">IF(OR(BC22="X-Muffe",BC22="SD",BC22="LER"),(C22),0)</f>
        <v>0</v>
      </c>
      <c r="BI22" s="221">
        <f t="shared" ref="BI22:BI36" si="10">IF(OR(BD22="BLS1",BD22="LCE2"),(C22),0)</f>
        <v>0</v>
      </c>
      <c r="BJ22" s="223">
        <f t="shared" ref="BJ22:BJ36" si="11">IF(OR(BE22="BLS1",BE22="LCE2"),(C22),0)</f>
        <v>0</v>
      </c>
      <c r="BK22" s="221">
        <f t="shared" ref="BK22:BK36" si="12">IF(OR(BD22="E",BD22="CT",BD22="E Sp",BD22="CT S"),(C22),0)</f>
        <v>0</v>
      </c>
      <c r="BL22" s="223">
        <f t="shared" ref="BL22:BL36" si="13">IF(OR(BE22="E",BE22="CT",BE22="E Sp",BE22="CT S"),(C22),0)</f>
        <v>0</v>
      </c>
      <c r="BM22" s="202">
        <f>IF(CH22=0,CD22,CD22*CH22)</f>
        <v>0</v>
      </c>
      <c r="BN22" s="202">
        <f t="shared" ref="BN22:BN36" si="14">IF(AND(K22="ehd2",(H22+I22+J22)&lt;&gt;0),(HLOOKUP(D22,$BQ$20:$CA$21,2)),0)</f>
        <v>0</v>
      </c>
      <c r="BO22" s="202">
        <f t="shared" ref="BO22:BO36" si="15">IF(AND(L22="ehd2",(H22+I22+J22&lt;&gt;0)),HLOOKUP(D22,$BQ$20:$CA$21,2),0)</f>
        <v>0</v>
      </c>
      <c r="BP22" s="202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224">
        <f t="shared" ref="CC22:CC36" si="16">IF(OR(E22="HNL BLS-100",E22="HNL BLS-150",E22="HNL BLS-200",E22="HNL LCE-100",E22="HNL LCE-150",E22="HNL LCE-200",E22="SNL BLS-100",E22="SNL BLS-150",E22="SNL BLS-200",E22="SNL LCE-100",E22="SNL LCE-150",E22="SNL LCE-200"),C22,0)</f>
        <v>0</v>
      </c>
      <c r="CD22" s="202">
        <f>ROUNDUP(IF(CE22=0,CC22,IF(OR(E22="HNL BLS-100",E22="HNL LCE-100",E22="SNL BLS-100"),CC22/12,IF(OR(E22="HNL BLS-150",E22="HNL LCE-150",E22="SNL BLS-150"),CC22/8,IF(OR(E22="HNL BLS-200",E22="HNL LCE-200",E22="SNL BLS-200"),CC22/6)))),0)</f>
        <v>0</v>
      </c>
      <c r="CE22" s="225">
        <f t="shared" ref="CE22:CE36" si="17">IF(OR(M22="",M22=0),0,1)</f>
        <v>0</v>
      </c>
      <c r="CF22" s="202">
        <f t="shared" ref="CF22:CF36" si="18">IF(OR(K22="BLS1",K22="LCE1"),1,0)</f>
        <v>0</v>
      </c>
      <c r="CG22" s="202">
        <f t="shared" ref="CG22:CG36" si="19">IF(OR(L22="BLS1",L22="LCE1"),1,0)</f>
        <v>0</v>
      </c>
      <c r="CH22" s="202">
        <f>SUM(CF22:CG22)</f>
        <v>0</v>
      </c>
      <c r="CI22" s="226"/>
      <c r="CJ22" s="227">
        <f t="shared" ref="CJ22:CJ36" si="20">IF(OR(D22=25,D22=32,D22=40),1,0)</f>
        <v>0</v>
      </c>
      <c r="CK22" s="228">
        <f>IF($G$17="INOX",1,0)</f>
        <v>0</v>
      </c>
      <c r="CL22" s="229">
        <f>IF(OR($B$17="Top12",$B$17="ACIGRIP 362",$B$17="ACIGRIP 462",$B$17="1.4xxx"),1,0)</f>
        <v>1</v>
      </c>
    </row>
    <row r="23" spans="2:90" s="119" customFormat="1" ht="39.950000000000003" customHeight="1">
      <c r="B23" s="207">
        <f>IF(Referenz!A84="",0,Referenz!A84)</f>
        <v>0</v>
      </c>
      <c r="C23" s="208">
        <f>IF(Referenz!B84="",0,Referenz!B84)</f>
        <v>0</v>
      </c>
      <c r="D23" s="209">
        <f>IF(Referenz!C84="",0,Referenz!C84)</f>
        <v>0</v>
      </c>
      <c r="E23" s="210"/>
      <c r="F23" s="211"/>
      <c r="G23" s="212">
        <f>IF(Referenz!D84="",0,Referenz!D84)</f>
        <v>0</v>
      </c>
      <c r="H23" s="370">
        <f>IF(Referenz!E84="",0,Referenz!E84)</f>
        <v>0</v>
      </c>
      <c r="I23" s="213"/>
      <c r="J23" s="214"/>
      <c r="K23" s="215">
        <f>IF(Referenz!F84="",0,Referenz!F84)</f>
        <v>0</v>
      </c>
      <c r="L23" s="216">
        <f>IF(Referenz!G84="",0,Referenz!G84)</f>
        <v>0</v>
      </c>
      <c r="M23" s="217">
        <f t="shared" ref="M23:M36" si="21">IF(D23="","",H23/100)</f>
        <v>0</v>
      </c>
      <c r="N23" s="218">
        <f t="shared" ref="N23:N36" si="22">IF(D23="","",C23*M23)</f>
        <v>0</v>
      </c>
      <c r="O23" s="219">
        <f t="shared" si="1"/>
        <v>0</v>
      </c>
      <c r="Q23" s="207">
        <f>IF(Referenz!A99="",0,Referenz!A99)</f>
        <v>0</v>
      </c>
      <c r="R23" s="207">
        <f>IF(Referenz!B99="",0,Referenz!B99)</f>
        <v>0</v>
      </c>
      <c r="S23" s="207">
        <f>IF(Referenz!C99="",0,Referenz!C99)</f>
        <v>0</v>
      </c>
      <c r="T23" s="210"/>
      <c r="U23" s="211"/>
      <c r="V23" s="212">
        <f>IF(Referenz!D99="",0,Referenz!D99)</f>
        <v>0</v>
      </c>
      <c r="W23" s="370">
        <f>IF(Referenz!E99="",0,Referenz!E99)</f>
        <v>0</v>
      </c>
      <c r="X23" s="213"/>
      <c r="Y23" s="214"/>
      <c r="Z23" s="215">
        <f>IF(Referenz!F99="",0,Referenz!F99)</f>
        <v>0</v>
      </c>
      <c r="AA23" s="216">
        <f>IF(Referenz!G99="",0,Referenz!G99)</f>
        <v>0</v>
      </c>
      <c r="AB23" s="217">
        <f t="shared" ref="AB23:AB36" si="23">IF(S23="","",W23/100)</f>
        <v>0</v>
      </c>
      <c r="AC23" s="218">
        <f t="shared" ref="AC23:AC36" si="24">IF(S23="","",R23*AB23)</f>
        <v>0</v>
      </c>
      <c r="AD23" s="219" t="str">
        <f t="shared" si="2"/>
        <v/>
      </c>
      <c r="AE23" s="220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221" t="str">
        <f t="shared" si="3"/>
        <v>Falsch</v>
      </c>
      <c r="BA23" s="221"/>
      <c r="BB23" s="221">
        <f t="shared" ref="BB23:BB36" si="25">IF(AZ23="wahr",0,1)</f>
        <v>1</v>
      </c>
      <c r="BC23" s="221" t="str">
        <f t="shared" si="4"/>
        <v/>
      </c>
      <c r="BD23" s="221" t="str">
        <f t="shared" si="5"/>
        <v>0</v>
      </c>
      <c r="BE23" s="221" t="str">
        <f t="shared" si="6"/>
        <v>0</v>
      </c>
      <c r="BF23" s="222">
        <f t="shared" si="7"/>
        <v>0</v>
      </c>
      <c r="BG23" s="223">
        <f t="shared" si="8"/>
        <v>0</v>
      </c>
      <c r="BH23" s="222">
        <f t="shared" si="9"/>
        <v>0</v>
      </c>
      <c r="BI23" s="221">
        <f t="shared" si="10"/>
        <v>0</v>
      </c>
      <c r="BJ23" s="223">
        <f t="shared" si="11"/>
        <v>0</v>
      </c>
      <c r="BK23" s="221">
        <f t="shared" si="12"/>
        <v>0</v>
      </c>
      <c r="BL23" s="223">
        <f t="shared" si="13"/>
        <v>0</v>
      </c>
      <c r="BM23" s="202">
        <f t="shared" ref="BM23:BM36" si="26">IF(CH23=0,CD23,CD23*CH23)</f>
        <v>0</v>
      </c>
      <c r="BN23" s="202">
        <f t="shared" si="14"/>
        <v>0</v>
      </c>
      <c r="BO23" s="202">
        <f t="shared" si="15"/>
        <v>0</v>
      </c>
      <c r="BP23" s="202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224">
        <f t="shared" si="16"/>
        <v>0</v>
      </c>
      <c r="CD23" s="202">
        <f t="shared" ref="CD23:CD36" si="27">ROUNDUP(IF(CE23=0,CC23,IF(OR(E23="HNL BLS-100",E23="HNL LCE-100",E23="SNL BLS-100",E23="SNL LCE-100"),CC23/12,IF(OR(E23="HNL BLS-150",E23="HNL LCE-150",E23="SNL BLS-150",E23="SNL LCE-150"),CC23/8,IF(OR(E23="HNL BLS-200",E23="HNL LCE-200",E23="SNL BLS-200",E23="SNL LCE-200"),CC23/6)))),0)</f>
        <v>0</v>
      </c>
      <c r="CE23" s="225">
        <f t="shared" si="17"/>
        <v>0</v>
      </c>
      <c r="CF23" s="202">
        <f t="shared" si="18"/>
        <v>0</v>
      </c>
      <c r="CG23" s="202">
        <f t="shared" si="19"/>
        <v>0</v>
      </c>
      <c r="CH23" s="202">
        <f>SUM(CF23:CG23)</f>
        <v>0</v>
      </c>
      <c r="CI23" s="226"/>
      <c r="CJ23" s="230">
        <f t="shared" si="20"/>
        <v>0</v>
      </c>
      <c r="CK23" s="202">
        <f t="shared" ref="CK23:CK36" si="28">IF($G$17="INOX",1,0)</f>
        <v>0</v>
      </c>
      <c r="CL23" s="225">
        <f t="shared" ref="CL23:CL36" si="29">IF(OR($B$17="Top12",$B$17="ACIGRIP 362",$B$17="ACIGRIP 462",$B$17="1.4xxx"),1,0)</f>
        <v>1</v>
      </c>
    </row>
    <row r="24" spans="2:90" s="119" customFormat="1" ht="39.950000000000003" customHeight="1">
      <c r="B24" s="207">
        <f>IF(Referenz!A85="",0,Referenz!A85)</f>
        <v>0</v>
      </c>
      <c r="C24" s="208">
        <f>IF(Referenz!B85="",0,Referenz!B85)</f>
        <v>0</v>
      </c>
      <c r="D24" s="209">
        <f>IF(Referenz!C85="",0,Referenz!C85)</f>
        <v>0</v>
      </c>
      <c r="E24" s="210"/>
      <c r="F24" s="211"/>
      <c r="G24" s="212">
        <f>IF(Referenz!D85="",0,Referenz!D85)</f>
        <v>0</v>
      </c>
      <c r="H24" s="370">
        <f>IF(Referenz!E85="",0,Referenz!E85)</f>
        <v>0</v>
      </c>
      <c r="I24" s="213"/>
      <c r="J24" s="214"/>
      <c r="K24" s="215">
        <f>IF(Referenz!F85="",0,Referenz!F85)</f>
        <v>0</v>
      </c>
      <c r="L24" s="216">
        <f>IF(Referenz!G85="",0,Referenz!G85)</f>
        <v>0</v>
      </c>
      <c r="M24" s="217">
        <f t="shared" si="21"/>
        <v>0</v>
      </c>
      <c r="N24" s="218">
        <f t="shared" si="22"/>
        <v>0</v>
      </c>
      <c r="O24" s="219">
        <f t="shared" si="1"/>
        <v>0</v>
      </c>
      <c r="Q24" s="207">
        <f>IF(Referenz!A100="",0,Referenz!A100)</f>
        <v>0</v>
      </c>
      <c r="R24" s="207">
        <f>IF(Referenz!B100="",0,Referenz!B100)</f>
        <v>0</v>
      </c>
      <c r="S24" s="207">
        <f>IF(Referenz!C100="",0,Referenz!C100)</f>
        <v>0</v>
      </c>
      <c r="T24" s="210"/>
      <c r="U24" s="211"/>
      <c r="V24" s="212">
        <f>IF(Referenz!D100="",0,Referenz!D100)</f>
        <v>0</v>
      </c>
      <c r="W24" s="370">
        <f>IF(Referenz!E100="",0,Referenz!E100)</f>
        <v>0</v>
      </c>
      <c r="X24" s="213"/>
      <c r="Y24" s="214"/>
      <c r="Z24" s="215">
        <f>IF(Referenz!F100="",0,Referenz!F100)</f>
        <v>0</v>
      </c>
      <c r="AA24" s="216">
        <f>IF(Referenz!G100="",0,Referenz!G100)</f>
        <v>0</v>
      </c>
      <c r="AB24" s="217">
        <f t="shared" si="23"/>
        <v>0</v>
      </c>
      <c r="AC24" s="218">
        <f t="shared" si="24"/>
        <v>0</v>
      </c>
      <c r="AD24" s="219" t="str">
        <f t="shared" si="2"/>
        <v/>
      </c>
      <c r="AE24" s="220"/>
      <c r="AF24" s="604"/>
      <c r="AG24" s="604"/>
      <c r="AH24" s="604"/>
      <c r="AI24" s="604"/>
      <c r="AJ24" s="604"/>
      <c r="AK24" s="604"/>
      <c r="AL24" s="604"/>
      <c r="AM24" s="604"/>
      <c r="AN24" s="604"/>
      <c r="AO24" s="60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221" t="str">
        <f t="shared" si="3"/>
        <v>Falsch</v>
      </c>
      <c r="BA24" s="221"/>
      <c r="BB24" s="221">
        <f t="shared" si="25"/>
        <v>1</v>
      </c>
      <c r="BC24" s="221" t="str">
        <f t="shared" si="4"/>
        <v/>
      </c>
      <c r="BD24" s="221" t="str">
        <f t="shared" si="5"/>
        <v>0</v>
      </c>
      <c r="BE24" s="221" t="str">
        <f t="shared" si="6"/>
        <v>0</v>
      </c>
      <c r="BF24" s="222">
        <f t="shared" si="7"/>
        <v>0</v>
      </c>
      <c r="BG24" s="223">
        <f t="shared" si="8"/>
        <v>0</v>
      </c>
      <c r="BH24" s="222">
        <f t="shared" si="9"/>
        <v>0</v>
      </c>
      <c r="BI24" s="221">
        <f t="shared" si="10"/>
        <v>0</v>
      </c>
      <c r="BJ24" s="223">
        <f t="shared" si="11"/>
        <v>0</v>
      </c>
      <c r="BK24" s="221">
        <f t="shared" si="12"/>
        <v>0</v>
      </c>
      <c r="BL24" s="223">
        <f t="shared" si="13"/>
        <v>0</v>
      </c>
      <c r="BM24" s="202">
        <f t="shared" si="26"/>
        <v>0</v>
      </c>
      <c r="BN24" s="202">
        <f t="shared" si="14"/>
        <v>0</v>
      </c>
      <c r="BO24" s="202">
        <f t="shared" si="15"/>
        <v>0</v>
      </c>
      <c r="BP24" s="202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224">
        <f t="shared" si="16"/>
        <v>0</v>
      </c>
      <c r="CD24" s="202">
        <f t="shared" si="27"/>
        <v>0</v>
      </c>
      <c r="CE24" s="225">
        <f t="shared" si="17"/>
        <v>0</v>
      </c>
      <c r="CF24" s="202">
        <f t="shared" si="18"/>
        <v>0</v>
      </c>
      <c r="CG24" s="202">
        <f t="shared" si="19"/>
        <v>0</v>
      </c>
      <c r="CH24" s="202">
        <f t="shared" ref="CH24:CH36" si="30">SUM(CF24:CG24)</f>
        <v>0</v>
      </c>
      <c r="CI24" s="226"/>
      <c r="CJ24" s="230">
        <f t="shared" si="20"/>
        <v>0</v>
      </c>
      <c r="CK24" s="202">
        <f t="shared" si="28"/>
        <v>0</v>
      </c>
      <c r="CL24" s="225">
        <f t="shared" si="29"/>
        <v>1</v>
      </c>
    </row>
    <row r="25" spans="2:90" s="119" customFormat="1" ht="39.950000000000003" customHeight="1">
      <c r="B25" s="207">
        <f>IF(Referenz!A86="",0,Referenz!A86)</f>
        <v>0</v>
      </c>
      <c r="C25" s="208">
        <f>IF(Referenz!B86="",0,Referenz!B86)</f>
        <v>0</v>
      </c>
      <c r="D25" s="209">
        <f>IF(Referenz!C86="",0,Referenz!C86)</f>
        <v>0</v>
      </c>
      <c r="E25" s="210"/>
      <c r="F25" s="211"/>
      <c r="G25" s="212">
        <f>IF(Referenz!D86="",0,Referenz!D86)</f>
        <v>0</v>
      </c>
      <c r="H25" s="370">
        <f>IF(Referenz!E86="",0,Referenz!E86)</f>
        <v>0</v>
      </c>
      <c r="I25" s="213"/>
      <c r="J25" s="214"/>
      <c r="K25" s="215">
        <f>IF(Referenz!F86="",0,Referenz!F86)</f>
        <v>0</v>
      </c>
      <c r="L25" s="216">
        <f>IF(Referenz!G86="",0,Referenz!G86)</f>
        <v>0</v>
      </c>
      <c r="M25" s="217">
        <f t="shared" si="21"/>
        <v>0</v>
      </c>
      <c r="N25" s="218">
        <f t="shared" si="22"/>
        <v>0</v>
      </c>
      <c r="O25" s="219">
        <f t="shared" si="1"/>
        <v>0</v>
      </c>
      <c r="Q25" s="207">
        <f>IF(Referenz!A101="",0,Referenz!A101)</f>
        <v>0</v>
      </c>
      <c r="R25" s="207">
        <f>IF(Referenz!B101="",0,Referenz!B101)</f>
        <v>0</v>
      </c>
      <c r="S25" s="207">
        <f>IF(Referenz!C101="",0,Referenz!C101)</f>
        <v>0</v>
      </c>
      <c r="T25" s="210"/>
      <c r="U25" s="211"/>
      <c r="V25" s="212">
        <f>IF(Referenz!D101="",0,Referenz!D101)</f>
        <v>0</v>
      </c>
      <c r="W25" s="370">
        <f>IF(Referenz!E101="",0,Referenz!E101)</f>
        <v>0</v>
      </c>
      <c r="X25" s="213"/>
      <c r="Y25" s="214"/>
      <c r="Z25" s="215">
        <f>IF(Referenz!F101="",0,Referenz!F101)</f>
        <v>0</v>
      </c>
      <c r="AA25" s="216">
        <f>IF(Referenz!G101="",0,Referenz!G101)</f>
        <v>0</v>
      </c>
      <c r="AB25" s="217">
        <f t="shared" si="23"/>
        <v>0</v>
      </c>
      <c r="AC25" s="218">
        <f t="shared" si="24"/>
        <v>0</v>
      </c>
      <c r="AD25" s="219" t="str">
        <f t="shared" si="2"/>
        <v/>
      </c>
      <c r="AE25" s="220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221" t="str">
        <f t="shared" si="3"/>
        <v>Falsch</v>
      </c>
      <c r="BA25" s="221"/>
      <c r="BB25" s="221">
        <f t="shared" si="25"/>
        <v>1</v>
      </c>
      <c r="BC25" s="221" t="str">
        <f t="shared" si="4"/>
        <v/>
      </c>
      <c r="BD25" s="221" t="str">
        <f t="shared" si="5"/>
        <v>0</v>
      </c>
      <c r="BE25" s="221" t="str">
        <f t="shared" si="6"/>
        <v>0</v>
      </c>
      <c r="BF25" s="222">
        <f t="shared" si="7"/>
        <v>0</v>
      </c>
      <c r="BG25" s="223">
        <f t="shared" si="8"/>
        <v>0</v>
      </c>
      <c r="BH25" s="222">
        <f t="shared" si="9"/>
        <v>0</v>
      </c>
      <c r="BI25" s="221">
        <f t="shared" si="10"/>
        <v>0</v>
      </c>
      <c r="BJ25" s="223">
        <f t="shared" si="11"/>
        <v>0</v>
      </c>
      <c r="BK25" s="221">
        <f t="shared" si="12"/>
        <v>0</v>
      </c>
      <c r="BL25" s="223">
        <f t="shared" si="13"/>
        <v>0</v>
      </c>
      <c r="BM25" s="202">
        <f t="shared" si="26"/>
        <v>0</v>
      </c>
      <c r="BN25" s="202">
        <f t="shared" si="14"/>
        <v>0</v>
      </c>
      <c r="BO25" s="202">
        <f t="shared" si="15"/>
        <v>0</v>
      </c>
      <c r="BP25" s="202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224">
        <f t="shared" si="16"/>
        <v>0</v>
      </c>
      <c r="CD25" s="202">
        <f t="shared" si="27"/>
        <v>0</v>
      </c>
      <c r="CE25" s="225">
        <f t="shared" si="17"/>
        <v>0</v>
      </c>
      <c r="CF25" s="202">
        <f t="shared" si="18"/>
        <v>0</v>
      </c>
      <c r="CG25" s="202">
        <f t="shared" si="19"/>
        <v>0</v>
      </c>
      <c r="CH25" s="202">
        <f t="shared" si="30"/>
        <v>0</v>
      </c>
      <c r="CI25" s="226"/>
      <c r="CJ25" s="230">
        <f t="shared" si="20"/>
        <v>0</v>
      </c>
      <c r="CK25" s="202">
        <f t="shared" si="28"/>
        <v>0</v>
      </c>
      <c r="CL25" s="225">
        <f t="shared" si="29"/>
        <v>1</v>
      </c>
    </row>
    <row r="26" spans="2:90" s="119" customFormat="1" ht="39.950000000000003" customHeight="1">
      <c r="B26" s="207">
        <f>IF(Referenz!A87="",0,Referenz!A87)</f>
        <v>0</v>
      </c>
      <c r="C26" s="208">
        <f>IF(Referenz!B87="",0,Referenz!B87)</f>
        <v>0</v>
      </c>
      <c r="D26" s="209">
        <f>IF(Referenz!C87="",0,Referenz!C87)</f>
        <v>0</v>
      </c>
      <c r="E26" s="210"/>
      <c r="F26" s="211"/>
      <c r="G26" s="212">
        <f>IF(Referenz!D87="",0,Referenz!D87)</f>
        <v>0</v>
      </c>
      <c r="H26" s="370">
        <f>IF(Referenz!E87="",0,Referenz!E87)</f>
        <v>0</v>
      </c>
      <c r="I26" s="213"/>
      <c r="J26" s="214"/>
      <c r="K26" s="215">
        <f>IF(Referenz!F87="",0,Referenz!F87)</f>
        <v>0</v>
      </c>
      <c r="L26" s="216">
        <f>IF(Referenz!G87="",0,Referenz!G87)</f>
        <v>0</v>
      </c>
      <c r="M26" s="217">
        <f t="shared" si="21"/>
        <v>0</v>
      </c>
      <c r="N26" s="218">
        <f t="shared" si="22"/>
        <v>0</v>
      </c>
      <c r="O26" s="219">
        <f t="shared" si="1"/>
        <v>0</v>
      </c>
      <c r="Q26" s="207">
        <f>IF(Referenz!A102="",0,Referenz!A102)</f>
        <v>0</v>
      </c>
      <c r="R26" s="207">
        <f>IF(Referenz!B102="",0,Referenz!B102)</f>
        <v>0</v>
      </c>
      <c r="S26" s="207">
        <f>IF(Referenz!C102="",0,Referenz!C102)</f>
        <v>0</v>
      </c>
      <c r="T26" s="210"/>
      <c r="U26" s="211"/>
      <c r="V26" s="212">
        <f>IF(Referenz!D102="",0,Referenz!D102)</f>
        <v>0</v>
      </c>
      <c r="W26" s="370">
        <f>IF(Referenz!E102="",0,Referenz!E102)</f>
        <v>0</v>
      </c>
      <c r="X26" s="213"/>
      <c r="Y26" s="214"/>
      <c r="Z26" s="215">
        <f>IF(Referenz!F102="",0,Referenz!F102)</f>
        <v>0</v>
      </c>
      <c r="AA26" s="216">
        <f>IF(Referenz!G102="",0,Referenz!G102)</f>
        <v>0</v>
      </c>
      <c r="AB26" s="217">
        <f t="shared" si="23"/>
        <v>0</v>
      </c>
      <c r="AC26" s="218">
        <f t="shared" si="24"/>
        <v>0</v>
      </c>
      <c r="AD26" s="219" t="str">
        <f t="shared" si="2"/>
        <v/>
      </c>
      <c r="AE26" s="220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221" t="str">
        <f t="shared" si="3"/>
        <v>Falsch</v>
      </c>
      <c r="BA26" s="221"/>
      <c r="BB26" s="221">
        <f t="shared" si="25"/>
        <v>1</v>
      </c>
      <c r="BC26" s="221" t="str">
        <f t="shared" si="4"/>
        <v/>
      </c>
      <c r="BD26" s="221" t="str">
        <f t="shared" si="5"/>
        <v>0</v>
      </c>
      <c r="BE26" s="221" t="str">
        <f t="shared" si="6"/>
        <v>0</v>
      </c>
      <c r="BF26" s="222">
        <f t="shared" si="7"/>
        <v>0</v>
      </c>
      <c r="BG26" s="223">
        <f t="shared" si="8"/>
        <v>0</v>
      </c>
      <c r="BH26" s="222">
        <f t="shared" si="9"/>
        <v>0</v>
      </c>
      <c r="BI26" s="221">
        <f t="shared" si="10"/>
        <v>0</v>
      </c>
      <c r="BJ26" s="223">
        <f t="shared" si="11"/>
        <v>0</v>
      </c>
      <c r="BK26" s="221">
        <f t="shared" si="12"/>
        <v>0</v>
      </c>
      <c r="BL26" s="223">
        <f t="shared" si="13"/>
        <v>0</v>
      </c>
      <c r="BM26" s="202">
        <f t="shared" si="26"/>
        <v>0</v>
      </c>
      <c r="BN26" s="202">
        <f t="shared" si="14"/>
        <v>0</v>
      </c>
      <c r="BO26" s="202">
        <f t="shared" si="15"/>
        <v>0</v>
      </c>
      <c r="BP26" s="202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224">
        <f t="shared" si="16"/>
        <v>0</v>
      </c>
      <c r="CD26" s="202">
        <f t="shared" si="27"/>
        <v>0</v>
      </c>
      <c r="CE26" s="225">
        <f t="shared" si="17"/>
        <v>0</v>
      </c>
      <c r="CF26" s="202">
        <f t="shared" si="18"/>
        <v>0</v>
      </c>
      <c r="CG26" s="202">
        <f t="shared" si="19"/>
        <v>0</v>
      </c>
      <c r="CH26" s="202">
        <f t="shared" si="30"/>
        <v>0</v>
      </c>
      <c r="CI26" s="226"/>
      <c r="CJ26" s="230">
        <f t="shared" si="20"/>
        <v>0</v>
      </c>
      <c r="CK26" s="202">
        <f t="shared" si="28"/>
        <v>0</v>
      </c>
      <c r="CL26" s="225">
        <f t="shared" si="29"/>
        <v>1</v>
      </c>
    </row>
    <row r="27" spans="2:90" s="119" customFormat="1" ht="39.950000000000003" customHeight="1">
      <c r="B27" s="207">
        <f>IF(Referenz!A88="",0,Referenz!A88)</f>
        <v>0</v>
      </c>
      <c r="C27" s="208">
        <f>IF(Referenz!B88="",0,Referenz!B88)</f>
        <v>0</v>
      </c>
      <c r="D27" s="209">
        <f>IF(Referenz!C88="",0,Referenz!C88)</f>
        <v>0</v>
      </c>
      <c r="E27" s="210"/>
      <c r="F27" s="211"/>
      <c r="G27" s="212">
        <f>IF(Referenz!D88="",0,Referenz!D88)</f>
        <v>0</v>
      </c>
      <c r="H27" s="370">
        <f>IF(Referenz!E88="",0,Referenz!E88)</f>
        <v>0</v>
      </c>
      <c r="I27" s="213"/>
      <c r="J27" s="214"/>
      <c r="K27" s="215">
        <f>IF(Referenz!F88="",0,Referenz!F88)</f>
        <v>0</v>
      </c>
      <c r="L27" s="216">
        <f>IF(Referenz!G88="",0,Referenz!G88)</f>
        <v>0</v>
      </c>
      <c r="M27" s="217">
        <f t="shared" si="21"/>
        <v>0</v>
      </c>
      <c r="N27" s="218">
        <f t="shared" si="22"/>
        <v>0</v>
      </c>
      <c r="O27" s="219">
        <f t="shared" si="1"/>
        <v>0</v>
      </c>
      <c r="Q27" s="207">
        <f>IF(Referenz!A103="",0,Referenz!A103)</f>
        <v>0</v>
      </c>
      <c r="R27" s="207">
        <f>IF(Referenz!B103="",0,Referenz!B103)</f>
        <v>0</v>
      </c>
      <c r="S27" s="207">
        <f>IF(Referenz!C103="",0,Referenz!C103)</f>
        <v>0</v>
      </c>
      <c r="T27" s="210"/>
      <c r="U27" s="211"/>
      <c r="V27" s="212">
        <f>IF(Referenz!D103="",0,Referenz!D103)</f>
        <v>0</v>
      </c>
      <c r="W27" s="370">
        <f>IF(Referenz!E103="",0,Referenz!E103)</f>
        <v>0</v>
      </c>
      <c r="X27" s="213"/>
      <c r="Y27" s="214"/>
      <c r="Z27" s="215">
        <f>IF(Referenz!F103="",0,Referenz!F103)</f>
        <v>0</v>
      </c>
      <c r="AA27" s="216">
        <f>IF(Referenz!G103="",0,Referenz!G103)</f>
        <v>0</v>
      </c>
      <c r="AB27" s="217">
        <f t="shared" si="23"/>
        <v>0</v>
      </c>
      <c r="AC27" s="218">
        <f t="shared" si="24"/>
        <v>0</v>
      </c>
      <c r="AD27" s="219" t="str">
        <f t="shared" si="2"/>
        <v/>
      </c>
      <c r="AE27" s="220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221" t="str">
        <f t="shared" si="3"/>
        <v>Falsch</v>
      </c>
      <c r="BA27" s="221"/>
      <c r="BB27" s="221">
        <f t="shared" si="25"/>
        <v>1</v>
      </c>
      <c r="BC27" s="221" t="str">
        <f t="shared" si="4"/>
        <v/>
      </c>
      <c r="BD27" s="221" t="str">
        <f t="shared" si="5"/>
        <v>0</v>
      </c>
      <c r="BE27" s="221" t="str">
        <f t="shared" si="6"/>
        <v>0</v>
      </c>
      <c r="BF27" s="222">
        <f t="shared" si="7"/>
        <v>0</v>
      </c>
      <c r="BG27" s="223">
        <f t="shared" si="8"/>
        <v>0</v>
      </c>
      <c r="BH27" s="222">
        <f t="shared" si="9"/>
        <v>0</v>
      </c>
      <c r="BI27" s="221">
        <f t="shared" si="10"/>
        <v>0</v>
      </c>
      <c r="BJ27" s="223">
        <f t="shared" si="11"/>
        <v>0</v>
      </c>
      <c r="BK27" s="221">
        <f t="shared" si="12"/>
        <v>0</v>
      </c>
      <c r="BL27" s="223">
        <f t="shared" si="13"/>
        <v>0</v>
      </c>
      <c r="BM27" s="202">
        <f t="shared" si="26"/>
        <v>0</v>
      </c>
      <c r="BN27" s="202">
        <f t="shared" si="14"/>
        <v>0</v>
      </c>
      <c r="BO27" s="202">
        <f t="shared" si="15"/>
        <v>0</v>
      </c>
      <c r="BP27" s="202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224">
        <f t="shared" si="16"/>
        <v>0</v>
      </c>
      <c r="CD27" s="202">
        <f t="shared" si="27"/>
        <v>0</v>
      </c>
      <c r="CE27" s="225">
        <f t="shared" si="17"/>
        <v>0</v>
      </c>
      <c r="CF27" s="202">
        <f t="shared" si="18"/>
        <v>0</v>
      </c>
      <c r="CG27" s="202">
        <f t="shared" si="19"/>
        <v>0</v>
      </c>
      <c r="CH27" s="202">
        <f t="shared" si="30"/>
        <v>0</v>
      </c>
      <c r="CI27" s="226"/>
      <c r="CJ27" s="230">
        <f t="shared" si="20"/>
        <v>0</v>
      </c>
      <c r="CK27" s="202">
        <f t="shared" si="28"/>
        <v>0</v>
      </c>
      <c r="CL27" s="225">
        <f t="shared" si="29"/>
        <v>1</v>
      </c>
    </row>
    <row r="28" spans="2:90" s="119" customFormat="1" ht="39.950000000000003" customHeight="1">
      <c r="B28" s="207">
        <f>IF(Referenz!A89="",0,Referenz!A89)</f>
        <v>0</v>
      </c>
      <c r="C28" s="208">
        <f>IF(Referenz!B89="",0,Referenz!B89)</f>
        <v>0</v>
      </c>
      <c r="D28" s="209">
        <f>IF(Referenz!C89="",0,Referenz!C89)</f>
        <v>0</v>
      </c>
      <c r="E28" s="210"/>
      <c r="F28" s="211"/>
      <c r="G28" s="212">
        <f>IF(Referenz!D89="",0,Referenz!D89)</f>
        <v>0</v>
      </c>
      <c r="H28" s="370">
        <f>IF(Referenz!E89="",0,Referenz!E89)</f>
        <v>0</v>
      </c>
      <c r="I28" s="213"/>
      <c r="J28" s="214"/>
      <c r="K28" s="215">
        <f>IF(Referenz!F89="",0,Referenz!F89)</f>
        <v>0</v>
      </c>
      <c r="L28" s="216">
        <f>IF(Referenz!G89="",0,Referenz!G89)</f>
        <v>0</v>
      </c>
      <c r="M28" s="217">
        <f t="shared" si="21"/>
        <v>0</v>
      </c>
      <c r="N28" s="218">
        <f t="shared" si="22"/>
        <v>0</v>
      </c>
      <c r="O28" s="219">
        <f t="shared" si="1"/>
        <v>0</v>
      </c>
      <c r="Q28" s="207">
        <f>IF(Referenz!A104="",0,Referenz!A104)</f>
        <v>0</v>
      </c>
      <c r="R28" s="207">
        <f>IF(Referenz!B104="",0,Referenz!B104)</f>
        <v>0</v>
      </c>
      <c r="S28" s="207">
        <f>IF(Referenz!C104="",0,Referenz!C104)</f>
        <v>0</v>
      </c>
      <c r="T28" s="210"/>
      <c r="U28" s="211"/>
      <c r="V28" s="212">
        <f>IF(Referenz!D104="",0,Referenz!D104)</f>
        <v>0</v>
      </c>
      <c r="W28" s="370">
        <f>IF(Referenz!E104="",0,Referenz!E104)</f>
        <v>0</v>
      </c>
      <c r="X28" s="213"/>
      <c r="Y28" s="214"/>
      <c r="Z28" s="215">
        <f>IF(Referenz!F104="",0,Referenz!F104)</f>
        <v>0</v>
      </c>
      <c r="AA28" s="216">
        <f>IF(Referenz!G104="",0,Referenz!G104)</f>
        <v>0</v>
      </c>
      <c r="AB28" s="217">
        <f t="shared" si="23"/>
        <v>0</v>
      </c>
      <c r="AC28" s="218">
        <f t="shared" si="24"/>
        <v>0</v>
      </c>
      <c r="AD28" s="219" t="str">
        <f t="shared" si="2"/>
        <v/>
      </c>
      <c r="AE28" s="220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221" t="str">
        <f t="shared" si="3"/>
        <v>Falsch</v>
      </c>
      <c r="BA28" s="221"/>
      <c r="BB28" s="221">
        <f t="shared" si="25"/>
        <v>1</v>
      </c>
      <c r="BC28" s="221" t="str">
        <f t="shared" si="4"/>
        <v/>
      </c>
      <c r="BD28" s="221" t="str">
        <f t="shared" si="5"/>
        <v>0</v>
      </c>
      <c r="BE28" s="221" t="str">
        <f t="shared" si="6"/>
        <v>0</v>
      </c>
      <c r="BF28" s="222">
        <f t="shared" si="7"/>
        <v>0</v>
      </c>
      <c r="BG28" s="223">
        <f t="shared" si="8"/>
        <v>0</v>
      </c>
      <c r="BH28" s="222">
        <f t="shared" si="9"/>
        <v>0</v>
      </c>
      <c r="BI28" s="221">
        <f t="shared" si="10"/>
        <v>0</v>
      </c>
      <c r="BJ28" s="223">
        <f t="shared" si="11"/>
        <v>0</v>
      </c>
      <c r="BK28" s="221">
        <f t="shared" si="12"/>
        <v>0</v>
      </c>
      <c r="BL28" s="223">
        <f t="shared" si="13"/>
        <v>0</v>
      </c>
      <c r="BM28" s="202">
        <f t="shared" si="26"/>
        <v>0</v>
      </c>
      <c r="BN28" s="202">
        <f t="shared" si="14"/>
        <v>0</v>
      </c>
      <c r="BO28" s="202">
        <f t="shared" si="15"/>
        <v>0</v>
      </c>
      <c r="BP28" s="202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224">
        <f t="shared" si="16"/>
        <v>0</v>
      </c>
      <c r="CD28" s="202">
        <f t="shared" si="27"/>
        <v>0</v>
      </c>
      <c r="CE28" s="225">
        <f t="shared" si="17"/>
        <v>0</v>
      </c>
      <c r="CF28" s="202">
        <f t="shared" si="18"/>
        <v>0</v>
      </c>
      <c r="CG28" s="202">
        <f t="shared" si="19"/>
        <v>0</v>
      </c>
      <c r="CH28" s="202">
        <f t="shared" si="30"/>
        <v>0</v>
      </c>
      <c r="CI28" s="226"/>
      <c r="CJ28" s="230">
        <f t="shared" si="20"/>
        <v>0</v>
      </c>
      <c r="CK28" s="202">
        <f t="shared" si="28"/>
        <v>0</v>
      </c>
      <c r="CL28" s="225">
        <f t="shared" si="29"/>
        <v>1</v>
      </c>
    </row>
    <row r="29" spans="2:90" s="119" customFormat="1" ht="39.950000000000003" customHeight="1">
      <c r="B29" s="207">
        <f>IF(Referenz!A90="",0,Referenz!A90)</f>
        <v>0</v>
      </c>
      <c r="C29" s="208">
        <f>IF(Referenz!B90="",0,Referenz!B90)</f>
        <v>0</v>
      </c>
      <c r="D29" s="209">
        <f>IF(Referenz!C90="",0,Referenz!C90)</f>
        <v>0</v>
      </c>
      <c r="E29" s="210"/>
      <c r="F29" s="211"/>
      <c r="G29" s="212">
        <f>IF(Referenz!D90="",0,Referenz!D90)</f>
        <v>0</v>
      </c>
      <c r="H29" s="370">
        <f>IF(Referenz!E90="",0,Referenz!E90)</f>
        <v>0</v>
      </c>
      <c r="I29" s="213"/>
      <c r="J29" s="214"/>
      <c r="K29" s="215">
        <f>IF(Referenz!F90="",0,Referenz!F90)</f>
        <v>0</v>
      </c>
      <c r="L29" s="216">
        <f>IF(Referenz!G90="",0,Referenz!G90)</f>
        <v>0</v>
      </c>
      <c r="M29" s="217">
        <f t="shared" si="21"/>
        <v>0</v>
      </c>
      <c r="N29" s="218">
        <f t="shared" si="22"/>
        <v>0</v>
      </c>
      <c r="O29" s="219">
        <f t="shared" si="1"/>
        <v>0</v>
      </c>
      <c r="Q29" s="207">
        <f>IF(Referenz!A105="",0,Referenz!A105)</f>
        <v>0</v>
      </c>
      <c r="R29" s="207">
        <f>IF(Referenz!B105="",0,Referenz!B105)</f>
        <v>0</v>
      </c>
      <c r="S29" s="207">
        <f>IF(Referenz!C105="",0,Referenz!C105)</f>
        <v>0</v>
      </c>
      <c r="T29" s="210"/>
      <c r="U29" s="211"/>
      <c r="V29" s="212">
        <f>IF(Referenz!D105="",0,Referenz!D105)</f>
        <v>0</v>
      </c>
      <c r="W29" s="370">
        <f>IF(Referenz!E105="",0,Referenz!E105)</f>
        <v>0</v>
      </c>
      <c r="X29" s="213"/>
      <c r="Y29" s="214"/>
      <c r="Z29" s="215">
        <f>IF(Referenz!F105="",0,Referenz!F105)</f>
        <v>0</v>
      </c>
      <c r="AA29" s="216">
        <f>IF(Referenz!G105="",0,Referenz!G105)</f>
        <v>0</v>
      </c>
      <c r="AB29" s="217">
        <f t="shared" si="23"/>
        <v>0</v>
      </c>
      <c r="AC29" s="218">
        <f t="shared" si="24"/>
        <v>0</v>
      </c>
      <c r="AD29" s="219" t="str">
        <f t="shared" si="2"/>
        <v/>
      </c>
      <c r="AE29" s="220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221" t="str">
        <f t="shared" si="3"/>
        <v>Falsch</v>
      </c>
      <c r="BA29" s="221"/>
      <c r="BB29" s="221">
        <f t="shared" si="25"/>
        <v>1</v>
      </c>
      <c r="BC29" s="221" t="str">
        <f t="shared" si="4"/>
        <v/>
      </c>
      <c r="BD29" s="221" t="str">
        <f t="shared" si="5"/>
        <v>0</v>
      </c>
      <c r="BE29" s="221" t="str">
        <f t="shared" si="6"/>
        <v>0</v>
      </c>
      <c r="BF29" s="222">
        <f t="shared" si="7"/>
        <v>0</v>
      </c>
      <c r="BG29" s="223">
        <f t="shared" si="8"/>
        <v>0</v>
      </c>
      <c r="BH29" s="222">
        <f t="shared" si="9"/>
        <v>0</v>
      </c>
      <c r="BI29" s="221">
        <f t="shared" si="10"/>
        <v>0</v>
      </c>
      <c r="BJ29" s="223">
        <f t="shared" si="11"/>
        <v>0</v>
      </c>
      <c r="BK29" s="221">
        <f t="shared" si="12"/>
        <v>0</v>
      </c>
      <c r="BL29" s="223">
        <f t="shared" si="13"/>
        <v>0</v>
      </c>
      <c r="BM29" s="202">
        <f t="shared" si="26"/>
        <v>0</v>
      </c>
      <c r="BN29" s="202">
        <f t="shared" si="14"/>
        <v>0</v>
      </c>
      <c r="BO29" s="202">
        <f t="shared" si="15"/>
        <v>0</v>
      </c>
      <c r="BP29" s="202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224">
        <f t="shared" si="16"/>
        <v>0</v>
      </c>
      <c r="CD29" s="202">
        <f t="shared" si="27"/>
        <v>0</v>
      </c>
      <c r="CE29" s="225">
        <f t="shared" si="17"/>
        <v>0</v>
      </c>
      <c r="CF29" s="202">
        <f t="shared" si="18"/>
        <v>0</v>
      </c>
      <c r="CG29" s="202">
        <f t="shared" si="19"/>
        <v>0</v>
      </c>
      <c r="CH29" s="202">
        <f t="shared" si="30"/>
        <v>0</v>
      </c>
      <c r="CI29" s="226"/>
      <c r="CJ29" s="230">
        <f t="shared" si="20"/>
        <v>0</v>
      </c>
      <c r="CK29" s="202">
        <f t="shared" si="28"/>
        <v>0</v>
      </c>
      <c r="CL29" s="225">
        <f t="shared" si="29"/>
        <v>1</v>
      </c>
    </row>
    <row r="30" spans="2:90" s="119" customFormat="1" ht="39.950000000000003" customHeight="1">
      <c r="B30" s="207">
        <f>IF(Referenz!A91="",0,Referenz!A91)</f>
        <v>0</v>
      </c>
      <c r="C30" s="208">
        <f>IF(Referenz!B91="",0,Referenz!B91)</f>
        <v>0</v>
      </c>
      <c r="D30" s="209">
        <f>IF(Referenz!C91="",0,Referenz!C91)</f>
        <v>0</v>
      </c>
      <c r="E30" s="210"/>
      <c r="F30" s="211"/>
      <c r="G30" s="212">
        <f>IF(Referenz!D91="",0,Referenz!D91)</f>
        <v>0</v>
      </c>
      <c r="H30" s="370">
        <f>IF(Referenz!E91="",0,Referenz!E91)</f>
        <v>0</v>
      </c>
      <c r="I30" s="213"/>
      <c r="J30" s="214"/>
      <c r="K30" s="215">
        <f>IF(Referenz!F91="",0,Referenz!F91)</f>
        <v>0</v>
      </c>
      <c r="L30" s="216">
        <f>IF(Referenz!G91="",0,Referenz!G91)</f>
        <v>0</v>
      </c>
      <c r="M30" s="217">
        <f t="shared" si="21"/>
        <v>0</v>
      </c>
      <c r="N30" s="218">
        <f t="shared" si="22"/>
        <v>0</v>
      </c>
      <c r="O30" s="219">
        <f t="shared" si="1"/>
        <v>0</v>
      </c>
      <c r="Q30" s="207">
        <f>IF(Referenz!A106="",0,Referenz!A106)</f>
        <v>0</v>
      </c>
      <c r="R30" s="207">
        <f>IF(Referenz!B106="",0,Referenz!B106)</f>
        <v>0</v>
      </c>
      <c r="S30" s="207">
        <f>IF(Referenz!C106="",0,Referenz!C106)</f>
        <v>0</v>
      </c>
      <c r="T30" s="210"/>
      <c r="U30" s="211"/>
      <c r="V30" s="212">
        <f>IF(Referenz!D106="",0,Referenz!D106)</f>
        <v>0</v>
      </c>
      <c r="W30" s="370">
        <f>IF(Referenz!E106="",0,Referenz!E106)</f>
        <v>0</v>
      </c>
      <c r="X30" s="213"/>
      <c r="Y30" s="214"/>
      <c r="Z30" s="215">
        <f>IF(Referenz!F106="",0,Referenz!F106)</f>
        <v>0</v>
      </c>
      <c r="AA30" s="216">
        <f>IF(Referenz!G106="",0,Referenz!G106)</f>
        <v>0</v>
      </c>
      <c r="AB30" s="217">
        <f t="shared" si="23"/>
        <v>0</v>
      </c>
      <c r="AC30" s="218">
        <f t="shared" si="24"/>
        <v>0</v>
      </c>
      <c r="AD30" s="219" t="str">
        <f t="shared" si="2"/>
        <v/>
      </c>
      <c r="AE30" s="220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221" t="str">
        <f t="shared" si="3"/>
        <v>Falsch</v>
      </c>
      <c r="BA30" s="221"/>
      <c r="BB30" s="221">
        <f t="shared" si="25"/>
        <v>1</v>
      </c>
      <c r="BC30" s="221" t="str">
        <f t="shared" si="4"/>
        <v/>
      </c>
      <c r="BD30" s="221" t="str">
        <f t="shared" si="5"/>
        <v>0</v>
      </c>
      <c r="BE30" s="221" t="str">
        <f t="shared" si="6"/>
        <v>0</v>
      </c>
      <c r="BF30" s="222">
        <f t="shared" si="7"/>
        <v>0</v>
      </c>
      <c r="BG30" s="223">
        <f t="shared" si="8"/>
        <v>0</v>
      </c>
      <c r="BH30" s="222">
        <f t="shared" si="9"/>
        <v>0</v>
      </c>
      <c r="BI30" s="221">
        <f t="shared" si="10"/>
        <v>0</v>
      </c>
      <c r="BJ30" s="223">
        <f t="shared" si="11"/>
        <v>0</v>
      </c>
      <c r="BK30" s="221">
        <f t="shared" si="12"/>
        <v>0</v>
      </c>
      <c r="BL30" s="223">
        <f t="shared" si="13"/>
        <v>0</v>
      </c>
      <c r="BM30" s="202">
        <f t="shared" si="26"/>
        <v>0</v>
      </c>
      <c r="BN30" s="202">
        <f t="shared" si="14"/>
        <v>0</v>
      </c>
      <c r="BO30" s="202">
        <f t="shared" si="15"/>
        <v>0</v>
      </c>
      <c r="BP30" s="202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224">
        <f t="shared" si="16"/>
        <v>0</v>
      </c>
      <c r="CD30" s="202">
        <f t="shared" si="27"/>
        <v>0</v>
      </c>
      <c r="CE30" s="225">
        <f t="shared" si="17"/>
        <v>0</v>
      </c>
      <c r="CF30" s="202">
        <f t="shared" si="18"/>
        <v>0</v>
      </c>
      <c r="CG30" s="202">
        <f t="shared" si="19"/>
        <v>0</v>
      </c>
      <c r="CH30" s="202">
        <f t="shared" si="30"/>
        <v>0</v>
      </c>
      <c r="CI30" s="226"/>
      <c r="CJ30" s="230">
        <f t="shared" si="20"/>
        <v>0</v>
      </c>
      <c r="CK30" s="202">
        <f t="shared" si="28"/>
        <v>0</v>
      </c>
      <c r="CL30" s="225">
        <f t="shared" si="29"/>
        <v>1</v>
      </c>
    </row>
    <row r="31" spans="2:90" s="119" customFormat="1" ht="39.950000000000003" customHeight="1">
      <c r="B31" s="207">
        <f>IF(Referenz!A92="",0,Referenz!A92)</f>
        <v>0</v>
      </c>
      <c r="C31" s="208">
        <f>IF(Referenz!B92="",0,Referenz!B92)</f>
        <v>0</v>
      </c>
      <c r="D31" s="209">
        <f>IF(Referenz!C92="",0,Referenz!C92)</f>
        <v>0</v>
      </c>
      <c r="E31" s="210"/>
      <c r="F31" s="211"/>
      <c r="G31" s="212">
        <f>IF(Referenz!D92="",0,Referenz!D92)</f>
        <v>0</v>
      </c>
      <c r="H31" s="370">
        <f>IF(Referenz!E92="",0,Referenz!E92)</f>
        <v>0</v>
      </c>
      <c r="I31" s="213"/>
      <c r="J31" s="214"/>
      <c r="K31" s="215">
        <f>IF(Referenz!F92="",0,Referenz!F92)</f>
        <v>0</v>
      </c>
      <c r="L31" s="216">
        <f>IF(Referenz!G92="",0,Referenz!G92)</f>
        <v>0</v>
      </c>
      <c r="M31" s="217">
        <f t="shared" si="21"/>
        <v>0</v>
      </c>
      <c r="N31" s="218">
        <f t="shared" si="22"/>
        <v>0</v>
      </c>
      <c r="O31" s="219">
        <f t="shared" si="1"/>
        <v>0</v>
      </c>
      <c r="Q31" s="207">
        <f>IF(Referenz!A107="",0,Referenz!A107)</f>
        <v>0</v>
      </c>
      <c r="R31" s="207">
        <f>IF(Referenz!B107="",0,Referenz!B107)</f>
        <v>0</v>
      </c>
      <c r="S31" s="207">
        <f>IF(Referenz!C107="",0,Referenz!C107)</f>
        <v>0</v>
      </c>
      <c r="T31" s="210"/>
      <c r="U31" s="211"/>
      <c r="V31" s="212">
        <f>IF(Referenz!D107="",0,Referenz!D107)</f>
        <v>0</v>
      </c>
      <c r="W31" s="370">
        <f>IF(Referenz!E107="",0,Referenz!E107)</f>
        <v>0</v>
      </c>
      <c r="X31" s="213"/>
      <c r="Y31" s="214"/>
      <c r="Z31" s="215">
        <f>IF(Referenz!F107="",0,Referenz!F107)</f>
        <v>0</v>
      </c>
      <c r="AA31" s="216">
        <f>IF(Referenz!G107="",0,Referenz!G107)</f>
        <v>0</v>
      </c>
      <c r="AB31" s="217">
        <f t="shared" si="23"/>
        <v>0</v>
      </c>
      <c r="AC31" s="218">
        <f t="shared" si="24"/>
        <v>0</v>
      </c>
      <c r="AD31" s="219" t="str">
        <f t="shared" si="2"/>
        <v/>
      </c>
      <c r="AE31" s="220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221" t="str">
        <f t="shared" si="3"/>
        <v>Falsch</v>
      </c>
      <c r="BA31" s="221"/>
      <c r="BB31" s="221">
        <f t="shared" si="25"/>
        <v>1</v>
      </c>
      <c r="BC31" s="221" t="str">
        <f t="shared" si="4"/>
        <v/>
      </c>
      <c r="BD31" s="221" t="str">
        <f t="shared" si="5"/>
        <v>0</v>
      </c>
      <c r="BE31" s="221" t="str">
        <f t="shared" si="6"/>
        <v>0</v>
      </c>
      <c r="BF31" s="222">
        <f t="shared" si="7"/>
        <v>0</v>
      </c>
      <c r="BG31" s="223">
        <f t="shared" si="8"/>
        <v>0</v>
      </c>
      <c r="BH31" s="222">
        <f t="shared" si="9"/>
        <v>0</v>
      </c>
      <c r="BI31" s="221">
        <f t="shared" si="10"/>
        <v>0</v>
      </c>
      <c r="BJ31" s="223">
        <f t="shared" si="11"/>
        <v>0</v>
      </c>
      <c r="BK31" s="221">
        <f t="shared" si="12"/>
        <v>0</v>
      </c>
      <c r="BL31" s="223">
        <f t="shared" si="13"/>
        <v>0</v>
      </c>
      <c r="BM31" s="202">
        <f t="shared" si="26"/>
        <v>0</v>
      </c>
      <c r="BN31" s="202">
        <f t="shared" si="14"/>
        <v>0</v>
      </c>
      <c r="BO31" s="202">
        <f t="shared" si="15"/>
        <v>0</v>
      </c>
      <c r="BP31" s="202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224">
        <f t="shared" si="16"/>
        <v>0</v>
      </c>
      <c r="CD31" s="202">
        <f t="shared" si="27"/>
        <v>0</v>
      </c>
      <c r="CE31" s="225">
        <f t="shared" si="17"/>
        <v>0</v>
      </c>
      <c r="CF31" s="202">
        <f t="shared" si="18"/>
        <v>0</v>
      </c>
      <c r="CG31" s="202">
        <f t="shared" si="19"/>
        <v>0</v>
      </c>
      <c r="CH31" s="202">
        <f t="shared" si="30"/>
        <v>0</v>
      </c>
      <c r="CI31" s="226"/>
      <c r="CJ31" s="230">
        <f t="shared" si="20"/>
        <v>0</v>
      </c>
      <c r="CK31" s="202">
        <f t="shared" si="28"/>
        <v>0</v>
      </c>
      <c r="CL31" s="225">
        <f t="shared" si="29"/>
        <v>1</v>
      </c>
    </row>
    <row r="32" spans="2:90" s="119" customFormat="1" ht="39.950000000000003" customHeight="1">
      <c r="B32" s="207">
        <f>IF(Referenz!A93="",0,Referenz!A93)</f>
        <v>0</v>
      </c>
      <c r="C32" s="208">
        <f>IF(Referenz!B93="",0,Referenz!B93)</f>
        <v>0</v>
      </c>
      <c r="D32" s="209">
        <f>IF(Referenz!C93="",0,Referenz!C93)</f>
        <v>0</v>
      </c>
      <c r="E32" s="210"/>
      <c r="F32" s="211"/>
      <c r="G32" s="212">
        <f>IF(Referenz!D93="",0,Referenz!D93)</f>
        <v>0</v>
      </c>
      <c r="H32" s="370">
        <f>IF(Referenz!E93="",0,Referenz!E93)</f>
        <v>0</v>
      </c>
      <c r="I32" s="213"/>
      <c r="J32" s="214"/>
      <c r="K32" s="215">
        <f>IF(Referenz!F93="",0,Referenz!F93)</f>
        <v>0</v>
      </c>
      <c r="L32" s="216">
        <f>IF(Referenz!G93="",0,Referenz!G93)</f>
        <v>0</v>
      </c>
      <c r="M32" s="217">
        <f t="shared" si="21"/>
        <v>0</v>
      </c>
      <c r="N32" s="218">
        <f t="shared" si="22"/>
        <v>0</v>
      </c>
      <c r="O32" s="219">
        <f t="shared" si="1"/>
        <v>0</v>
      </c>
      <c r="Q32" s="207">
        <f>IF(Referenz!A108="",0,Referenz!A108)</f>
        <v>0</v>
      </c>
      <c r="R32" s="207">
        <f>IF(Referenz!B108="",0,Referenz!B108)</f>
        <v>0</v>
      </c>
      <c r="S32" s="207">
        <f>IF(Referenz!C108="",0,Referenz!C108)</f>
        <v>0</v>
      </c>
      <c r="T32" s="210"/>
      <c r="U32" s="211"/>
      <c r="V32" s="212">
        <f>IF(Referenz!D108="",0,Referenz!D108)</f>
        <v>0</v>
      </c>
      <c r="W32" s="370">
        <f>IF(Referenz!E108="",0,Referenz!E108)</f>
        <v>0</v>
      </c>
      <c r="X32" s="213"/>
      <c r="Y32" s="214"/>
      <c r="Z32" s="215">
        <f>IF(Referenz!F108="",0,Referenz!F108)</f>
        <v>0</v>
      </c>
      <c r="AA32" s="216">
        <f>IF(Referenz!G108="",0,Referenz!G108)</f>
        <v>0</v>
      </c>
      <c r="AB32" s="217">
        <f t="shared" si="23"/>
        <v>0</v>
      </c>
      <c r="AC32" s="218">
        <f t="shared" si="24"/>
        <v>0</v>
      </c>
      <c r="AD32" s="219" t="str">
        <f t="shared" si="2"/>
        <v/>
      </c>
      <c r="AE32" s="220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221" t="str">
        <f t="shared" si="3"/>
        <v>Falsch</v>
      </c>
      <c r="BA32" s="221"/>
      <c r="BB32" s="221">
        <f t="shared" si="25"/>
        <v>1</v>
      </c>
      <c r="BC32" s="221" t="str">
        <f t="shared" si="4"/>
        <v/>
      </c>
      <c r="BD32" s="221" t="str">
        <f t="shared" si="5"/>
        <v>0</v>
      </c>
      <c r="BE32" s="221" t="str">
        <f t="shared" si="6"/>
        <v>0</v>
      </c>
      <c r="BF32" s="222">
        <f t="shared" si="7"/>
        <v>0</v>
      </c>
      <c r="BG32" s="223">
        <f t="shared" si="8"/>
        <v>0</v>
      </c>
      <c r="BH32" s="222">
        <f t="shared" si="9"/>
        <v>0</v>
      </c>
      <c r="BI32" s="221">
        <f t="shared" si="10"/>
        <v>0</v>
      </c>
      <c r="BJ32" s="223">
        <f t="shared" si="11"/>
        <v>0</v>
      </c>
      <c r="BK32" s="221">
        <f t="shared" si="12"/>
        <v>0</v>
      </c>
      <c r="BL32" s="223">
        <f t="shared" si="13"/>
        <v>0</v>
      </c>
      <c r="BM32" s="202">
        <f t="shared" si="26"/>
        <v>0</v>
      </c>
      <c r="BN32" s="202">
        <f t="shared" si="14"/>
        <v>0</v>
      </c>
      <c r="BO32" s="202">
        <f t="shared" si="15"/>
        <v>0</v>
      </c>
      <c r="BP32" s="202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224">
        <f t="shared" si="16"/>
        <v>0</v>
      </c>
      <c r="CD32" s="202">
        <f t="shared" si="27"/>
        <v>0</v>
      </c>
      <c r="CE32" s="225">
        <f t="shared" si="17"/>
        <v>0</v>
      </c>
      <c r="CF32" s="202">
        <f t="shared" si="18"/>
        <v>0</v>
      </c>
      <c r="CG32" s="202">
        <f t="shared" si="19"/>
        <v>0</v>
      </c>
      <c r="CH32" s="202">
        <f t="shared" si="30"/>
        <v>0</v>
      </c>
      <c r="CI32" s="226"/>
      <c r="CJ32" s="230">
        <f t="shared" si="20"/>
        <v>0</v>
      </c>
      <c r="CK32" s="202">
        <f t="shared" si="28"/>
        <v>0</v>
      </c>
      <c r="CL32" s="225">
        <f t="shared" si="29"/>
        <v>1</v>
      </c>
    </row>
    <row r="33" spans="2:90" s="119" customFormat="1" ht="39.950000000000003" customHeight="1">
      <c r="B33" s="207">
        <f>IF(Referenz!A94="",0,Referenz!A94)</f>
        <v>0</v>
      </c>
      <c r="C33" s="208">
        <f>IF(Referenz!B94="",0,Referenz!B94)</f>
        <v>0</v>
      </c>
      <c r="D33" s="209">
        <f>IF(Referenz!C94="",0,Referenz!C94)</f>
        <v>0</v>
      </c>
      <c r="E33" s="210"/>
      <c r="F33" s="211"/>
      <c r="G33" s="212">
        <f>IF(Referenz!D94="",0,Referenz!D94)</f>
        <v>0</v>
      </c>
      <c r="H33" s="370">
        <f>IF(Referenz!E94="",0,Referenz!E94)</f>
        <v>0</v>
      </c>
      <c r="I33" s="213"/>
      <c r="J33" s="214"/>
      <c r="K33" s="215">
        <f>IF(Referenz!F94="",0,Referenz!F94)</f>
        <v>0</v>
      </c>
      <c r="L33" s="216">
        <f>IF(Referenz!G94="",0,Referenz!G94)</f>
        <v>0</v>
      </c>
      <c r="M33" s="217">
        <f t="shared" si="21"/>
        <v>0</v>
      </c>
      <c r="N33" s="218">
        <f t="shared" si="22"/>
        <v>0</v>
      </c>
      <c r="O33" s="219">
        <f t="shared" si="1"/>
        <v>0</v>
      </c>
      <c r="Q33" s="207">
        <f>IF(Referenz!A109="",0,Referenz!A109)</f>
        <v>0</v>
      </c>
      <c r="R33" s="207">
        <f>IF(Referenz!B109="",0,Referenz!B109)</f>
        <v>0</v>
      </c>
      <c r="S33" s="207">
        <f>IF(Referenz!C109="",0,Referenz!C109)</f>
        <v>0</v>
      </c>
      <c r="T33" s="210"/>
      <c r="U33" s="211"/>
      <c r="V33" s="212">
        <f>IF(Referenz!D109="",0,Referenz!D109)</f>
        <v>0</v>
      </c>
      <c r="W33" s="370">
        <f>IF(Referenz!E109="",0,Referenz!E109)</f>
        <v>0</v>
      </c>
      <c r="X33" s="213"/>
      <c r="Y33" s="214"/>
      <c r="Z33" s="215">
        <f>IF(Referenz!F109="",0,Referenz!F109)</f>
        <v>0</v>
      </c>
      <c r="AA33" s="216">
        <f>IF(Referenz!G109="",0,Referenz!G109)</f>
        <v>0</v>
      </c>
      <c r="AB33" s="217">
        <f t="shared" si="23"/>
        <v>0</v>
      </c>
      <c r="AC33" s="218">
        <f t="shared" si="24"/>
        <v>0</v>
      </c>
      <c r="AD33" s="219" t="str">
        <f t="shared" si="2"/>
        <v/>
      </c>
      <c r="AE33" s="220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221" t="str">
        <f t="shared" si="3"/>
        <v>Falsch</v>
      </c>
      <c r="BA33" s="221"/>
      <c r="BB33" s="221">
        <f t="shared" si="25"/>
        <v>1</v>
      </c>
      <c r="BC33" s="221" t="str">
        <f t="shared" si="4"/>
        <v/>
      </c>
      <c r="BD33" s="221" t="str">
        <f t="shared" si="5"/>
        <v>0</v>
      </c>
      <c r="BE33" s="221" t="str">
        <f t="shared" si="6"/>
        <v>0</v>
      </c>
      <c r="BF33" s="222">
        <f t="shared" si="7"/>
        <v>0</v>
      </c>
      <c r="BG33" s="223">
        <f t="shared" si="8"/>
        <v>0</v>
      </c>
      <c r="BH33" s="222">
        <f t="shared" si="9"/>
        <v>0</v>
      </c>
      <c r="BI33" s="221">
        <f t="shared" si="10"/>
        <v>0</v>
      </c>
      <c r="BJ33" s="223">
        <f t="shared" si="11"/>
        <v>0</v>
      </c>
      <c r="BK33" s="221">
        <f t="shared" si="12"/>
        <v>0</v>
      </c>
      <c r="BL33" s="223">
        <f t="shared" si="13"/>
        <v>0</v>
      </c>
      <c r="BM33" s="202">
        <f t="shared" si="26"/>
        <v>0</v>
      </c>
      <c r="BN33" s="202">
        <f t="shared" si="14"/>
        <v>0</v>
      </c>
      <c r="BO33" s="202">
        <f t="shared" si="15"/>
        <v>0</v>
      </c>
      <c r="BP33" s="202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224">
        <f t="shared" si="16"/>
        <v>0</v>
      </c>
      <c r="CD33" s="202">
        <f t="shared" si="27"/>
        <v>0</v>
      </c>
      <c r="CE33" s="225">
        <f t="shared" si="17"/>
        <v>0</v>
      </c>
      <c r="CF33" s="202">
        <f t="shared" si="18"/>
        <v>0</v>
      </c>
      <c r="CG33" s="202">
        <f t="shared" si="19"/>
        <v>0</v>
      </c>
      <c r="CH33" s="202">
        <f t="shared" si="30"/>
        <v>0</v>
      </c>
      <c r="CI33" s="226"/>
      <c r="CJ33" s="230">
        <f t="shared" si="20"/>
        <v>0</v>
      </c>
      <c r="CK33" s="202">
        <f t="shared" si="28"/>
        <v>0</v>
      </c>
      <c r="CL33" s="225">
        <f t="shared" si="29"/>
        <v>1</v>
      </c>
    </row>
    <row r="34" spans="2:90" s="119" customFormat="1" ht="39.950000000000003" customHeight="1">
      <c r="B34" s="207">
        <f>IF(Referenz!A95="",0,Referenz!A95)</f>
        <v>0</v>
      </c>
      <c r="C34" s="208">
        <f>IF(Referenz!B95="",0,Referenz!B95)</f>
        <v>0</v>
      </c>
      <c r="D34" s="209">
        <f>IF(Referenz!C95="",0,Referenz!C95)</f>
        <v>0</v>
      </c>
      <c r="E34" s="210"/>
      <c r="F34" s="211"/>
      <c r="G34" s="212">
        <f>IF(Referenz!D95="",0,Referenz!D95)</f>
        <v>0</v>
      </c>
      <c r="H34" s="370">
        <f>IF(Referenz!E95="",0,Referenz!E95)</f>
        <v>0</v>
      </c>
      <c r="I34" s="213"/>
      <c r="J34" s="214"/>
      <c r="K34" s="215">
        <f>IF(Referenz!F95="",0,Referenz!F95)</f>
        <v>0</v>
      </c>
      <c r="L34" s="216">
        <f>IF(Referenz!G95="",0,Referenz!G95)</f>
        <v>0</v>
      </c>
      <c r="M34" s="217">
        <f t="shared" si="21"/>
        <v>0</v>
      </c>
      <c r="N34" s="218">
        <f t="shared" si="22"/>
        <v>0</v>
      </c>
      <c r="O34" s="219">
        <f t="shared" si="1"/>
        <v>0</v>
      </c>
      <c r="Q34" s="207">
        <f>IF(Referenz!A110="",0,Referenz!A110)</f>
        <v>0</v>
      </c>
      <c r="R34" s="207">
        <f>IF(Referenz!B110="",0,Referenz!B110)</f>
        <v>0</v>
      </c>
      <c r="S34" s="207">
        <f>IF(Referenz!C110="",0,Referenz!C110)</f>
        <v>0</v>
      </c>
      <c r="T34" s="210"/>
      <c r="U34" s="211"/>
      <c r="V34" s="212">
        <f>IF(Referenz!D110="",0,Referenz!D110)</f>
        <v>0</v>
      </c>
      <c r="W34" s="370">
        <f>IF(Referenz!E110="",0,Referenz!E110)</f>
        <v>0</v>
      </c>
      <c r="X34" s="213"/>
      <c r="Y34" s="214"/>
      <c r="Z34" s="215">
        <f>IF(Referenz!F110="",0,Referenz!F110)</f>
        <v>0</v>
      </c>
      <c r="AA34" s="216">
        <f>IF(Referenz!G110="",0,Referenz!G110)</f>
        <v>0</v>
      </c>
      <c r="AB34" s="217">
        <f t="shared" si="23"/>
        <v>0</v>
      </c>
      <c r="AC34" s="218">
        <f t="shared" si="24"/>
        <v>0</v>
      </c>
      <c r="AD34" s="219" t="str">
        <f t="shared" si="2"/>
        <v/>
      </c>
      <c r="AE34" s="220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221" t="str">
        <f t="shared" si="3"/>
        <v>Falsch</v>
      </c>
      <c r="BA34" s="221"/>
      <c r="BB34" s="221">
        <f t="shared" si="25"/>
        <v>1</v>
      </c>
      <c r="BC34" s="221" t="str">
        <f t="shared" si="4"/>
        <v/>
      </c>
      <c r="BD34" s="221" t="str">
        <f t="shared" si="5"/>
        <v>0</v>
      </c>
      <c r="BE34" s="221" t="str">
        <f t="shared" si="6"/>
        <v>0</v>
      </c>
      <c r="BF34" s="222">
        <f t="shared" si="7"/>
        <v>0</v>
      </c>
      <c r="BG34" s="223">
        <f t="shared" si="8"/>
        <v>0</v>
      </c>
      <c r="BH34" s="222">
        <f t="shared" si="9"/>
        <v>0</v>
      </c>
      <c r="BI34" s="221">
        <f t="shared" si="10"/>
        <v>0</v>
      </c>
      <c r="BJ34" s="223">
        <f t="shared" si="11"/>
        <v>0</v>
      </c>
      <c r="BK34" s="221">
        <f t="shared" si="12"/>
        <v>0</v>
      </c>
      <c r="BL34" s="223">
        <f t="shared" si="13"/>
        <v>0</v>
      </c>
      <c r="BM34" s="202">
        <f t="shared" si="26"/>
        <v>0</v>
      </c>
      <c r="BN34" s="202">
        <f t="shared" si="14"/>
        <v>0</v>
      </c>
      <c r="BO34" s="202">
        <f t="shared" si="15"/>
        <v>0</v>
      </c>
      <c r="BP34" s="202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224">
        <f t="shared" si="16"/>
        <v>0</v>
      </c>
      <c r="CD34" s="202">
        <f t="shared" si="27"/>
        <v>0</v>
      </c>
      <c r="CE34" s="225">
        <f t="shared" si="17"/>
        <v>0</v>
      </c>
      <c r="CF34" s="202">
        <f t="shared" si="18"/>
        <v>0</v>
      </c>
      <c r="CG34" s="202">
        <f t="shared" si="19"/>
        <v>0</v>
      </c>
      <c r="CH34" s="202">
        <f t="shared" si="30"/>
        <v>0</v>
      </c>
      <c r="CI34" s="226"/>
      <c r="CJ34" s="230">
        <f t="shared" si="20"/>
        <v>0</v>
      </c>
      <c r="CK34" s="202">
        <f t="shared" si="28"/>
        <v>0</v>
      </c>
      <c r="CL34" s="225">
        <f t="shared" si="29"/>
        <v>1</v>
      </c>
    </row>
    <row r="35" spans="2:90" s="119" customFormat="1" ht="39.950000000000003" customHeight="1">
      <c r="B35" s="207">
        <f>IF(Referenz!A96="",0,Referenz!A96)</f>
        <v>0</v>
      </c>
      <c r="C35" s="208">
        <f>IF(Referenz!B96="",0,Referenz!B96)</f>
        <v>0</v>
      </c>
      <c r="D35" s="209">
        <f>IF(Referenz!C96="",0,Referenz!C96)</f>
        <v>0</v>
      </c>
      <c r="E35" s="210"/>
      <c r="F35" s="211"/>
      <c r="G35" s="212">
        <f>IF(Referenz!D96="",0,Referenz!D96)</f>
        <v>0</v>
      </c>
      <c r="H35" s="370">
        <f>IF(Referenz!E96="",0,Referenz!E96)</f>
        <v>0</v>
      </c>
      <c r="I35" s="213"/>
      <c r="J35" s="214"/>
      <c r="K35" s="215">
        <f>IF(Referenz!F96="",0,Referenz!F96)</f>
        <v>0</v>
      </c>
      <c r="L35" s="216">
        <f>IF(Referenz!G96="",0,Referenz!G96)</f>
        <v>0</v>
      </c>
      <c r="M35" s="217">
        <f t="shared" si="21"/>
        <v>0</v>
      </c>
      <c r="N35" s="218">
        <f t="shared" si="22"/>
        <v>0</v>
      </c>
      <c r="O35" s="219">
        <f t="shared" si="1"/>
        <v>0</v>
      </c>
      <c r="Q35" s="207">
        <f>IF(Referenz!A111="",0,Referenz!A111)</f>
        <v>0</v>
      </c>
      <c r="R35" s="207">
        <f>IF(Referenz!B111="",0,Referenz!B111)</f>
        <v>0</v>
      </c>
      <c r="S35" s="207">
        <f>IF(Referenz!C111="",0,Referenz!C111)</f>
        <v>0</v>
      </c>
      <c r="T35" s="210"/>
      <c r="U35" s="211"/>
      <c r="V35" s="212">
        <f>IF(Referenz!D111="",0,Referenz!D111)</f>
        <v>0</v>
      </c>
      <c r="W35" s="370">
        <f>IF(Referenz!E111="",0,Referenz!E111)</f>
        <v>0</v>
      </c>
      <c r="X35" s="213"/>
      <c r="Y35" s="214"/>
      <c r="Z35" s="215">
        <f>IF(Referenz!F111="",0,Referenz!F111)</f>
        <v>0</v>
      </c>
      <c r="AA35" s="216">
        <f>IF(Referenz!G111="",0,Referenz!G111)</f>
        <v>0</v>
      </c>
      <c r="AB35" s="217">
        <f t="shared" si="23"/>
        <v>0</v>
      </c>
      <c r="AC35" s="218">
        <f t="shared" si="24"/>
        <v>0</v>
      </c>
      <c r="AD35" s="219" t="str">
        <f t="shared" si="2"/>
        <v/>
      </c>
      <c r="AE35" s="220"/>
      <c r="AF35" s="605"/>
      <c r="AG35" s="605"/>
      <c r="AH35" s="605"/>
      <c r="AI35" s="605"/>
      <c r="AJ35" s="605"/>
      <c r="AK35" s="605"/>
      <c r="AL35" s="605"/>
      <c r="AM35" s="605"/>
      <c r="AN35" s="605"/>
      <c r="AO35" s="605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221" t="str">
        <f t="shared" si="3"/>
        <v>Falsch</v>
      </c>
      <c r="BA35" s="221"/>
      <c r="BB35" s="221">
        <f t="shared" si="25"/>
        <v>1</v>
      </c>
      <c r="BC35" s="221" t="str">
        <f t="shared" si="4"/>
        <v/>
      </c>
      <c r="BD35" s="221" t="str">
        <f t="shared" si="5"/>
        <v>0</v>
      </c>
      <c r="BE35" s="221" t="str">
        <f t="shared" si="6"/>
        <v>0</v>
      </c>
      <c r="BF35" s="222">
        <f t="shared" si="7"/>
        <v>0</v>
      </c>
      <c r="BG35" s="223">
        <f t="shared" si="8"/>
        <v>0</v>
      </c>
      <c r="BH35" s="222">
        <f t="shared" si="9"/>
        <v>0</v>
      </c>
      <c r="BI35" s="221">
        <f t="shared" si="10"/>
        <v>0</v>
      </c>
      <c r="BJ35" s="223">
        <f t="shared" si="11"/>
        <v>0</v>
      </c>
      <c r="BK35" s="221">
        <f t="shared" si="12"/>
        <v>0</v>
      </c>
      <c r="BL35" s="223">
        <f t="shared" si="13"/>
        <v>0</v>
      </c>
      <c r="BM35" s="202">
        <f t="shared" si="26"/>
        <v>0</v>
      </c>
      <c r="BN35" s="202">
        <f t="shared" si="14"/>
        <v>0</v>
      </c>
      <c r="BO35" s="202">
        <f t="shared" si="15"/>
        <v>0</v>
      </c>
      <c r="BP35" s="202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224">
        <f t="shared" si="16"/>
        <v>0</v>
      </c>
      <c r="CD35" s="202">
        <f t="shared" si="27"/>
        <v>0</v>
      </c>
      <c r="CE35" s="225">
        <f t="shared" si="17"/>
        <v>0</v>
      </c>
      <c r="CF35" s="202">
        <f t="shared" si="18"/>
        <v>0</v>
      </c>
      <c r="CG35" s="202">
        <f t="shared" si="19"/>
        <v>0</v>
      </c>
      <c r="CH35" s="202">
        <f t="shared" si="30"/>
        <v>0</v>
      </c>
      <c r="CI35" s="226"/>
      <c r="CJ35" s="230">
        <f t="shared" si="20"/>
        <v>0</v>
      </c>
      <c r="CK35" s="202">
        <f t="shared" si="28"/>
        <v>0</v>
      </c>
      <c r="CL35" s="225">
        <f t="shared" si="29"/>
        <v>1</v>
      </c>
    </row>
    <row r="36" spans="2:90" s="119" customFormat="1" ht="39.950000000000003" customHeight="1">
      <c r="B36" s="207">
        <f>IF(Referenz!A97="",0,Referenz!A97)</f>
        <v>0</v>
      </c>
      <c r="C36" s="208">
        <f>IF(Referenz!B97="",0,Referenz!B97)</f>
        <v>0</v>
      </c>
      <c r="D36" s="209">
        <f>IF(Referenz!C97="",0,Referenz!C97)</f>
        <v>0</v>
      </c>
      <c r="E36" s="210"/>
      <c r="F36" s="211"/>
      <c r="G36" s="212">
        <f>IF(Referenz!D97="",0,Referenz!D97)</f>
        <v>0</v>
      </c>
      <c r="H36" s="370">
        <f>IF(Referenz!E97="",0,Referenz!E97)</f>
        <v>0</v>
      </c>
      <c r="I36" s="213"/>
      <c r="J36" s="214"/>
      <c r="K36" s="215">
        <f>IF(Referenz!F97="",0,Referenz!F97)</f>
        <v>0</v>
      </c>
      <c r="L36" s="216">
        <f>IF(Referenz!G97="",0,Referenz!G97)</f>
        <v>0</v>
      </c>
      <c r="M36" s="217">
        <f t="shared" si="21"/>
        <v>0</v>
      </c>
      <c r="N36" s="218">
        <f t="shared" si="22"/>
        <v>0</v>
      </c>
      <c r="O36" s="219">
        <f t="shared" si="1"/>
        <v>0</v>
      </c>
      <c r="Q36" s="207">
        <f>IF(Referenz!A112="",0,Referenz!A112)</f>
        <v>0</v>
      </c>
      <c r="R36" s="207">
        <f>IF(Referenz!B112="",0,Referenz!B112)</f>
        <v>0</v>
      </c>
      <c r="S36" s="207">
        <f>IF(Referenz!C112="",0,Referenz!C112)</f>
        <v>0</v>
      </c>
      <c r="T36" s="210"/>
      <c r="U36" s="211"/>
      <c r="V36" s="212">
        <f>IF(Referenz!D112="",0,Referenz!D112)</f>
        <v>0</v>
      </c>
      <c r="W36" s="370">
        <f>IF(Referenz!E112="",0,Referenz!E112)</f>
        <v>0</v>
      </c>
      <c r="X36" s="213"/>
      <c r="Y36" s="214"/>
      <c r="Z36" s="215">
        <f>IF(Referenz!F112="",0,Referenz!F112)</f>
        <v>0</v>
      </c>
      <c r="AA36" s="216">
        <f>IF(Referenz!G112="",0,Referenz!G112)</f>
        <v>0</v>
      </c>
      <c r="AB36" s="217">
        <f t="shared" si="23"/>
        <v>0</v>
      </c>
      <c r="AC36" s="218">
        <f t="shared" si="24"/>
        <v>0</v>
      </c>
      <c r="AD36" s="219" t="str">
        <f t="shared" si="2"/>
        <v/>
      </c>
      <c r="AE36" s="220"/>
      <c r="AF36" s="604"/>
      <c r="AG36" s="604"/>
      <c r="AH36" s="604"/>
      <c r="AI36" s="604"/>
      <c r="AJ36" s="604"/>
      <c r="AK36" s="604"/>
      <c r="AL36" s="604"/>
      <c r="AM36" s="604"/>
      <c r="AN36" s="604"/>
      <c r="AO36" s="604"/>
      <c r="AP36" s="604"/>
      <c r="AQ36" s="114"/>
      <c r="AR36" s="114"/>
      <c r="AS36" s="114"/>
      <c r="AT36" s="114"/>
      <c r="AU36" s="114"/>
      <c r="AV36" s="114"/>
      <c r="AW36" s="114"/>
      <c r="AX36" s="114"/>
      <c r="AY36" s="114"/>
      <c r="AZ36" s="221" t="str">
        <f t="shared" si="3"/>
        <v>Falsch</v>
      </c>
      <c r="BA36" s="221"/>
      <c r="BB36" s="221">
        <f t="shared" si="25"/>
        <v>1</v>
      </c>
      <c r="BC36" s="221" t="str">
        <f t="shared" si="4"/>
        <v/>
      </c>
      <c r="BD36" s="231" t="str">
        <f t="shared" si="5"/>
        <v>0</v>
      </c>
      <c r="BE36" s="231" t="str">
        <f t="shared" si="6"/>
        <v>0</v>
      </c>
      <c r="BF36" s="222">
        <f t="shared" si="7"/>
        <v>0</v>
      </c>
      <c r="BG36" s="223">
        <f t="shared" si="8"/>
        <v>0</v>
      </c>
      <c r="BH36" s="222">
        <f t="shared" si="9"/>
        <v>0</v>
      </c>
      <c r="BI36" s="221">
        <f t="shared" si="10"/>
        <v>0</v>
      </c>
      <c r="BJ36" s="223">
        <f t="shared" si="11"/>
        <v>0</v>
      </c>
      <c r="BK36" s="221">
        <f t="shared" si="12"/>
        <v>0</v>
      </c>
      <c r="BL36" s="232">
        <f t="shared" si="13"/>
        <v>0</v>
      </c>
      <c r="BM36" s="202">
        <f t="shared" si="26"/>
        <v>0</v>
      </c>
      <c r="BN36" s="202">
        <f t="shared" si="14"/>
        <v>0</v>
      </c>
      <c r="BO36" s="202">
        <f t="shared" si="15"/>
        <v>0</v>
      </c>
      <c r="BP36" s="202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233">
        <f t="shared" si="16"/>
        <v>0</v>
      </c>
      <c r="CD36" s="234">
        <f t="shared" si="27"/>
        <v>0</v>
      </c>
      <c r="CE36" s="235">
        <f t="shared" si="17"/>
        <v>0</v>
      </c>
      <c r="CF36" s="202">
        <f t="shared" si="18"/>
        <v>0</v>
      </c>
      <c r="CG36" s="202">
        <f t="shared" si="19"/>
        <v>0</v>
      </c>
      <c r="CH36" s="202">
        <f t="shared" si="30"/>
        <v>0</v>
      </c>
      <c r="CI36" s="226"/>
      <c r="CJ36" s="236">
        <f t="shared" si="20"/>
        <v>0</v>
      </c>
      <c r="CK36" s="234">
        <f t="shared" si="28"/>
        <v>0</v>
      </c>
      <c r="CL36" s="235">
        <f t="shared" si="29"/>
        <v>1</v>
      </c>
    </row>
    <row r="37" spans="2:90" s="119" customFormat="1" ht="15.75">
      <c r="C37" s="237"/>
      <c r="D37" s="237"/>
      <c r="E37" s="237"/>
      <c r="F37" s="237"/>
      <c r="G37" s="607" t="s">
        <v>199</v>
      </c>
      <c r="H37" s="607"/>
      <c r="I37" s="238" t="str">
        <f>BF37&amp;BH37&amp;BK37&amp;BM37</f>
        <v/>
      </c>
      <c r="K37" s="239"/>
      <c r="L37" s="239"/>
      <c r="M37" s="613">
        <f>SUM(N22:N36)</f>
        <v>0</v>
      </c>
      <c r="N37" s="613"/>
      <c r="O37" s="240">
        <f>SUM(O22:O36)</f>
        <v>0</v>
      </c>
      <c r="R37" s="237"/>
      <c r="S37" s="237"/>
      <c r="T37" s="237"/>
      <c r="U37" s="237"/>
      <c r="V37" s="607" t="s">
        <v>199</v>
      </c>
      <c r="W37" s="607"/>
      <c r="X37" s="238" t="str">
        <f>BU37&amp;BW37&amp;BZ37&amp;CB37</f>
        <v/>
      </c>
      <c r="Z37" s="239"/>
      <c r="AA37" s="239"/>
      <c r="AB37" s="613">
        <f>SUM(AC22:AC36)</f>
        <v>0</v>
      </c>
      <c r="AC37" s="613"/>
      <c r="AD37" s="240">
        <f>SUM(AD22:AD36)</f>
        <v>0</v>
      </c>
      <c r="AE37" s="113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3"/>
      <c r="BA37" s="114"/>
      <c r="BB37" s="114"/>
      <c r="BC37" s="114"/>
      <c r="BD37" s="114"/>
      <c r="BE37" s="114"/>
      <c r="BF37" s="608" t="str">
        <f>IF((SUM(BF22:BG36)&gt;0),SUM(BF22:BG36)&amp;" Gewinde","")</f>
        <v/>
      </c>
      <c r="BG37" s="608"/>
      <c r="BH37" s="608" t="str">
        <f>IF((SUM(BH22:BJ36)&gt;1),", "&amp;SUM(BH22:BJ36)&amp;" Muffen",IF((SUM(BH22:BJ36)&gt;0),", "&amp;SUM(BH22:BJ36)&amp;" Muffe",""))</f>
        <v/>
      </c>
      <c r="BI37" s="608"/>
      <c r="BJ37" s="608"/>
      <c r="BK37" s="608" t="str">
        <f>IF((SUM(BK22:BL36)&gt;1),", "&amp;SUM(BK22:BL36)&amp;" Platten",IF((SUM(BK22:BL36)&gt;0),", "&amp;SUM(BK22:BL36)&amp;" Platte",""))</f>
        <v/>
      </c>
      <c r="BL37" s="608"/>
      <c r="BM37" s="115" t="str">
        <f>IF((SUM(BM22:BM36)&gt;1),", "&amp;SUM(BM22:BM36)&amp;" NL",IF((SUM(BM22:BM36)&gt;0),", "&amp;SUM(BM22:BM36)&amp;" NL",""))</f>
        <v/>
      </c>
      <c r="BN37" s="202"/>
      <c r="BO37" s="202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202"/>
      <c r="CD37" s="202"/>
      <c r="CE37" s="202"/>
      <c r="CF37" s="202"/>
      <c r="CG37" s="202"/>
      <c r="CH37" s="202"/>
      <c r="CI37" s="202"/>
      <c r="CJ37" s="202">
        <f>IF(SUM(CJ22:CJ36)&gt;=1,1,0)</f>
        <v>0</v>
      </c>
      <c r="CK37" s="202">
        <f>IF(SUM(CK22:CK36)&gt;=1,1,0)</f>
        <v>0</v>
      </c>
      <c r="CL37" s="202">
        <f>IF(SUM(CL22:CL36)&gt;=1,1,0)</f>
        <v>1</v>
      </c>
    </row>
    <row r="38" spans="2:90" s="119" customFormat="1" ht="24.75" customHeight="1">
      <c r="B38" s="418" t="s">
        <v>234</v>
      </c>
      <c r="C38" s="241"/>
      <c r="D38" s="241"/>
      <c r="E38" s="241"/>
      <c r="F38" s="241"/>
      <c r="G38" s="242"/>
      <c r="H38" s="242"/>
      <c r="I38" s="242"/>
      <c r="J38" s="242"/>
      <c r="K38" s="242"/>
      <c r="L38" s="243"/>
      <c r="M38" s="243"/>
      <c r="N38" s="244"/>
      <c r="O38" s="243"/>
      <c r="Q38" s="241"/>
      <c r="R38" s="241"/>
      <c r="S38" s="241"/>
      <c r="T38" s="241"/>
      <c r="U38" s="241"/>
      <c r="V38" s="242"/>
      <c r="W38" s="242"/>
      <c r="X38" s="242"/>
      <c r="Y38" s="242"/>
      <c r="Z38" s="242"/>
      <c r="AA38" s="243"/>
      <c r="AB38" s="243"/>
      <c r="AC38" s="244"/>
      <c r="AD38" s="243"/>
      <c r="AE38" s="113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3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5"/>
      <c r="BL38" s="115"/>
      <c r="BM38" s="115"/>
      <c r="BN38" s="202"/>
      <c r="BO38" s="202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</row>
    <row r="39" spans="2:90" s="119" customFormat="1" ht="24.95" customHeight="1">
      <c r="B39" s="420" t="s">
        <v>2</v>
      </c>
      <c r="C39" s="421" t="s">
        <v>79</v>
      </c>
      <c r="D39" s="592" t="s">
        <v>68</v>
      </c>
      <c r="E39" s="593"/>
      <c r="F39" s="593"/>
      <c r="G39" s="636"/>
      <c r="H39" s="421" t="s">
        <v>79</v>
      </c>
      <c r="I39" s="592" t="s">
        <v>95</v>
      </c>
      <c r="J39" s="593"/>
      <c r="K39" s="593"/>
      <c r="L39" s="421" t="s">
        <v>79</v>
      </c>
      <c r="M39" s="592" t="s">
        <v>96</v>
      </c>
      <c r="N39" s="594"/>
      <c r="O39" s="419"/>
      <c r="Q39" s="241"/>
      <c r="R39" s="241"/>
      <c r="S39" s="241"/>
      <c r="T39" s="241"/>
      <c r="U39" s="241"/>
      <c r="V39" s="242"/>
      <c r="W39" s="242"/>
      <c r="X39" s="242"/>
      <c r="Y39" s="242"/>
      <c r="Z39" s="242"/>
      <c r="AA39" s="243"/>
      <c r="AB39" s="243"/>
      <c r="AC39" s="244"/>
      <c r="AD39" s="243"/>
      <c r="AE39" s="113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5"/>
      <c r="BL39" s="115"/>
      <c r="BM39" s="115"/>
      <c r="BN39" s="202"/>
      <c r="BO39" s="202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</row>
    <row r="40" spans="2:90" s="119" customFormat="1" ht="24.95" customHeight="1">
      <c r="B40" s="430" t="s">
        <v>39</v>
      </c>
      <c r="C40" s="425" t="str">
        <f>_xlfn.XLOOKUP(D40,Referenz!$E$154:$E$158,Referenz!$B$154:$B$158,"-")</f>
        <v>-</v>
      </c>
      <c r="D40" s="621" t="s">
        <v>105</v>
      </c>
      <c r="E40" s="622"/>
      <c r="F40" s="622"/>
      <c r="G40" s="637"/>
      <c r="H40" s="425" t="str">
        <f>_xlfn.XLOOKUP(I40,Referenz!$E$137:$E$146,Referenz!$B$137:$B$146,"-")</f>
        <v>-</v>
      </c>
      <c r="I40" s="621" t="s">
        <v>47</v>
      </c>
      <c r="J40" s="622"/>
      <c r="K40" s="622"/>
      <c r="L40" s="425" t="str">
        <f>_xlfn.XLOOKUP(M40,Referenz!$E$137:$E$146,Referenz!$B$137:$B$146,"-")</f>
        <v>-</v>
      </c>
      <c r="M40" s="621" t="s">
        <v>61</v>
      </c>
      <c r="N40" s="627"/>
      <c r="O40" s="419"/>
      <c r="Q40" s="241"/>
      <c r="R40" s="241"/>
      <c r="S40" s="241"/>
      <c r="T40" s="241"/>
      <c r="U40" s="241"/>
      <c r="V40" s="242"/>
      <c r="W40" s="242"/>
      <c r="X40" s="242"/>
      <c r="Y40" s="242"/>
      <c r="Z40" s="242"/>
      <c r="AA40" s="243"/>
      <c r="AB40" s="243"/>
      <c r="AC40" s="244"/>
      <c r="AD40" s="243"/>
      <c r="AE40" s="113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3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5"/>
      <c r="BL40" s="115"/>
      <c r="BM40" s="115"/>
      <c r="BN40" s="202"/>
      <c r="BO40" s="202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</row>
    <row r="41" spans="2:90" s="119" customFormat="1" ht="24.95" customHeight="1">
      <c r="B41" s="431" t="s">
        <v>43</v>
      </c>
      <c r="C41" s="426">
        <f>_xlfn.XLOOKUP(D41,Referenz!$E$154:$E$158,Referenz!$B$154:$B$158,"-")</f>
        <v>0</v>
      </c>
      <c r="D41" s="623" t="s">
        <v>106</v>
      </c>
      <c r="E41" s="624"/>
      <c r="F41" s="624"/>
      <c r="G41" s="638"/>
      <c r="H41" s="426" t="str">
        <f>_xlfn.XLOOKUP(I41,Referenz!$E$137:$E$146,Referenz!$B$137:$B$146,"-")</f>
        <v>-</v>
      </c>
      <c r="I41" s="623" t="s">
        <v>71</v>
      </c>
      <c r="J41" s="624"/>
      <c r="K41" s="624"/>
      <c r="L41" s="426" t="str">
        <f>_xlfn.XLOOKUP(M41,Referenz!$E$137:$E$146,Referenz!$B$137:$B$146,"-")</f>
        <v>-</v>
      </c>
      <c r="M41" s="623" t="s">
        <v>72</v>
      </c>
      <c r="N41" s="628"/>
      <c r="O41" s="419"/>
      <c r="Q41" s="241"/>
      <c r="R41" s="241"/>
      <c r="S41" s="241"/>
      <c r="T41" s="241"/>
      <c r="U41" s="241"/>
      <c r="V41" s="242"/>
      <c r="W41" s="242"/>
      <c r="X41" s="242"/>
      <c r="Y41" s="242"/>
      <c r="Z41" s="242"/>
      <c r="AA41" s="243"/>
      <c r="AB41" s="243"/>
      <c r="AC41" s="244"/>
      <c r="AD41" s="243"/>
      <c r="AE41" s="113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3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5"/>
      <c r="BL41" s="115"/>
      <c r="BM41" s="115"/>
      <c r="BN41" s="202"/>
      <c r="BO41" s="202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</row>
    <row r="42" spans="2:90" s="119" customFormat="1" ht="24.95" customHeight="1">
      <c r="B42" s="431" t="s">
        <v>49</v>
      </c>
      <c r="C42" s="426" t="str">
        <f>_xlfn.XLOOKUP(D42,Referenz!$E$154:$E$158,Referenz!$B$154:$B$158,"-")</f>
        <v>-</v>
      </c>
      <c r="D42" s="623" t="s">
        <v>107</v>
      </c>
      <c r="E42" s="624"/>
      <c r="F42" s="624"/>
      <c r="G42" s="638"/>
      <c r="H42" s="426" t="str">
        <f>_xlfn.XLOOKUP(I42,Referenz!$E$137:$E$146,Referenz!$B$137:$B$146,"-")</f>
        <v>-</v>
      </c>
      <c r="I42" s="623" t="s">
        <v>76</v>
      </c>
      <c r="J42" s="624"/>
      <c r="K42" s="624"/>
      <c r="L42" s="426" t="str">
        <f>_xlfn.XLOOKUP(M42,Referenz!$E$137:$E$146,Referenz!$B$137:$B$146,"-")</f>
        <v>-</v>
      </c>
      <c r="M42" s="623" t="s">
        <v>78</v>
      </c>
      <c r="N42" s="628"/>
      <c r="O42" s="419"/>
      <c r="Q42" s="241"/>
      <c r="R42" s="241"/>
      <c r="S42" s="241"/>
      <c r="T42" s="241"/>
      <c r="U42" s="241"/>
      <c r="V42" s="242"/>
      <c r="W42" s="242"/>
      <c r="X42" s="242"/>
      <c r="Y42" s="242"/>
      <c r="Z42" s="242"/>
      <c r="AA42" s="243"/>
      <c r="AB42" s="243"/>
      <c r="AC42" s="244"/>
      <c r="AD42" s="243"/>
      <c r="AE42" s="113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3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5"/>
      <c r="BL42" s="115"/>
      <c r="BM42" s="115"/>
      <c r="BN42" s="202"/>
      <c r="BO42" s="202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</row>
    <row r="43" spans="2:90" s="119" customFormat="1" ht="24.95" customHeight="1">
      <c r="B43" s="432" t="s">
        <v>57</v>
      </c>
      <c r="C43" s="427" t="str">
        <f>_xlfn.XLOOKUP(D43,Referenz!$E$154:$E$158,Referenz!$B$154:$B$158,"-")</f>
        <v>-</v>
      </c>
      <c r="D43" s="625" t="s">
        <v>108</v>
      </c>
      <c r="E43" s="626"/>
      <c r="F43" s="626"/>
      <c r="G43" s="639"/>
      <c r="H43" s="427" t="str">
        <f>_xlfn.XLOOKUP(I43,Referenz!$E$137:$E$146,Referenz!$B$137:$B$146,"-")</f>
        <v>-</v>
      </c>
      <c r="I43" s="625" t="s">
        <v>87</v>
      </c>
      <c r="J43" s="626"/>
      <c r="K43" s="626"/>
      <c r="L43" s="427" t="str">
        <f>_xlfn.XLOOKUP(M43,Referenz!$E$137:$E$146,Referenz!$B$137:$B$146,"-")</f>
        <v>-</v>
      </c>
      <c r="M43" s="625" t="s">
        <v>90</v>
      </c>
      <c r="N43" s="629"/>
      <c r="O43" s="419"/>
      <c r="Q43" s="241"/>
      <c r="R43" s="241"/>
      <c r="S43" s="241"/>
      <c r="T43" s="241"/>
      <c r="U43" s="241"/>
      <c r="V43" s="242"/>
      <c r="W43" s="242"/>
      <c r="X43" s="242"/>
      <c r="Y43" s="242"/>
      <c r="Z43" s="242"/>
      <c r="AA43" s="243"/>
      <c r="AB43" s="243"/>
      <c r="AC43" s="244"/>
      <c r="AD43" s="243"/>
      <c r="AE43" s="113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3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5"/>
      <c r="BL43" s="115"/>
      <c r="BM43" s="115"/>
      <c r="BN43" s="202"/>
      <c r="BO43" s="202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</row>
    <row r="44" spans="2:90" s="119" customFormat="1" ht="11.25" customHeight="1">
      <c r="B44" s="238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Q44" s="241"/>
      <c r="R44" s="241"/>
      <c r="S44" s="241"/>
      <c r="T44" s="241"/>
      <c r="U44" s="241"/>
      <c r="V44" s="242"/>
      <c r="W44" s="242"/>
      <c r="X44" s="242"/>
      <c r="Y44" s="242"/>
      <c r="Z44" s="242"/>
      <c r="AA44" s="243"/>
      <c r="AB44" s="243"/>
      <c r="AC44" s="244"/>
      <c r="AD44" s="243"/>
      <c r="AE44" s="113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3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5"/>
      <c r="BL44" s="115"/>
      <c r="BM44" s="115"/>
      <c r="BN44" s="202"/>
      <c r="BO44" s="202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</row>
    <row r="45" spans="2:90" s="119" customFormat="1" ht="24.95" customHeight="1">
      <c r="B45" s="420" t="s">
        <v>2</v>
      </c>
      <c r="C45" s="421" t="s">
        <v>79</v>
      </c>
      <c r="D45" s="592" t="s">
        <v>115</v>
      </c>
      <c r="E45" s="593"/>
      <c r="F45" s="593"/>
      <c r="G45" s="594"/>
      <c r="H45" s="419"/>
      <c r="I45" s="435" t="s">
        <v>236</v>
      </c>
      <c r="J45" s="422"/>
      <c r="K45" s="422"/>
      <c r="L45" s="422"/>
      <c r="M45" s="422"/>
      <c r="N45" s="436"/>
      <c r="O45" s="419"/>
      <c r="Q45" s="245"/>
      <c r="R45" s="242"/>
      <c r="S45" s="242"/>
      <c r="T45" s="242"/>
      <c r="U45" s="245"/>
      <c r="V45" s="246"/>
      <c r="W45" s="242"/>
      <c r="X45" s="242"/>
      <c r="Y45" s="245"/>
      <c r="Z45" s="246"/>
      <c r="AA45" s="242"/>
      <c r="AB45" s="241"/>
      <c r="AC45" s="243"/>
      <c r="AD45" s="243"/>
      <c r="AE45" s="113"/>
      <c r="AF45" s="120"/>
      <c r="AG45" s="113"/>
      <c r="AH45" s="113"/>
      <c r="AI45" s="113"/>
      <c r="AJ45" s="113"/>
      <c r="AK45" s="113"/>
      <c r="AL45" s="113"/>
      <c r="AM45" s="113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3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5"/>
      <c r="BL45" s="115"/>
      <c r="BM45" s="115"/>
      <c r="BN45" s="202"/>
      <c r="BO45" s="202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</row>
    <row r="46" spans="2:90" s="119" customFormat="1" ht="24.95" customHeight="1">
      <c r="B46" s="423" t="str">
        <f>_xlfn.XLOOKUP(D46,Referenz!E137:E146,Referenz!C137:C146,"",0,1)</f>
        <v/>
      </c>
      <c r="C46" s="425" t="str">
        <f>_xlfn.XLOOKUP(D46,Referenz!E137:E146,Referenz!B137:B146,"",0,1)</f>
        <v/>
      </c>
      <c r="D46" s="644" t="str" cm="1">
        <f t="array" ref="D46">IFERROR(INDEX(_xlfn._xlws.FILTER(Referenz!$E$137:$E$146,Referenz!$D$137:$D$146="Sonderplatte"),ROW(A1)),"")</f>
        <v/>
      </c>
      <c r="E46" s="644"/>
      <c r="F46" s="644"/>
      <c r="G46" s="645"/>
      <c r="H46" s="419"/>
      <c r="I46" s="630"/>
      <c r="J46" s="631"/>
      <c r="K46" s="631"/>
      <c r="L46" s="631"/>
      <c r="M46" s="631"/>
      <c r="N46" s="632"/>
      <c r="O46" s="419"/>
      <c r="Q46" s="246"/>
      <c r="R46" s="242"/>
      <c r="S46" s="242"/>
      <c r="T46" s="242"/>
      <c r="U46" s="242"/>
      <c r="V46" s="246"/>
      <c r="W46" s="247"/>
      <c r="X46" s="247"/>
      <c r="Y46" s="247"/>
      <c r="Z46" s="247"/>
      <c r="AA46" s="247"/>
      <c r="AB46" s="245"/>
      <c r="AC46" s="248"/>
      <c r="AD46" s="248"/>
      <c r="AE46" s="113"/>
      <c r="AF46" s="126"/>
      <c r="AG46" s="249"/>
      <c r="AH46" s="249"/>
      <c r="AI46" s="249"/>
      <c r="AJ46" s="249"/>
      <c r="AK46" s="249"/>
      <c r="AL46" s="249"/>
      <c r="AM46" s="249"/>
      <c r="AN46" s="249"/>
      <c r="AO46" s="249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3"/>
      <c r="BA46" s="114"/>
      <c r="BB46" s="114"/>
      <c r="BC46" s="114"/>
      <c r="BD46" s="114"/>
      <c r="BE46" s="114"/>
      <c r="BF46" s="114"/>
      <c r="BG46" s="114"/>
      <c r="BH46" s="114"/>
      <c r="BI46" s="114"/>
      <c r="BJ46" s="115"/>
      <c r="BK46" s="115"/>
      <c r="BL46" s="115"/>
      <c r="BM46" s="115"/>
      <c r="BN46" s="202"/>
      <c r="BO46" s="202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</row>
    <row r="47" spans="2:90" s="119" customFormat="1" ht="24.95" customHeight="1">
      <c r="B47" s="424" t="str">
        <f>_xlfn.XLOOKUP(D47,Referenz!E138:E147,Referenz!C138:C147,"",0,1)</f>
        <v/>
      </c>
      <c r="C47" s="426" t="str">
        <f>_xlfn.XLOOKUP(D47,Referenz!E138:E147,Referenz!B138:B147,"",0,1)</f>
        <v/>
      </c>
      <c r="D47" s="640" t="str" cm="1">
        <f t="array" ref="D47">IFERROR(INDEX(_xlfn._xlws.FILTER(Referenz!$E$137:$E$146,Referenz!$D$137:$D$146="Sonderplatte"),ROW(A2)),"")</f>
        <v/>
      </c>
      <c r="E47" s="640"/>
      <c r="F47" s="640"/>
      <c r="G47" s="641"/>
      <c r="H47" s="419"/>
      <c r="I47" s="633"/>
      <c r="J47" s="634"/>
      <c r="K47" s="634"/>
      <c r="L47" s="634"/>
      <c r="M47" s="634"/>
      <c r="N47" s="635"/>
      <c r="O47" s="419"/>
      <c r="Q47" s="245"/>
      <c r="R47" s="242"/>
      <c r="S47" s="242"/>
      <c r="T47" s="242"/>
      <c r="U47" s="242"/>
      <c r="V47" s="245"/>
      <c r="W47" s="247"/>
      <c r="X47" s="247"/>
      <c r="Y47" s="247"/>
      <c r="Z47" s="247"/>
      <c r="AA47" s="247"/>
      <c r="AB47" s="246"/>
      <c r="AC47" s="242"/>
      <c r="AD47" s="242"/>
      <c r="AE47" s="113"/>
      <c r="AG47" s="249"/>
      <c r="AH47" s="249"/>
      <c r="AI47" s="249"/>
      <c r="AJ47" s="249"/>
      <c r="AK47" s="249"/>
      <c r="AL47" s="249"/>
      <c r="AM47" s="249"/>
      <c r="AN47" s="249"/>
      <c r="AO47" s="249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3"/>
      <c r="BA47" s="114"/>
      <c r="BB47" s="114"/>
      <c r="BC47" s="114"/>
      <c r="BD47" s="114"/>
      <c r="BE47" s="114"/>
      <c r="BF47" s="114"/>
      <c r="BG47" s="114"/>
      <c r="BH47" s="114"/>
      <c r="BI47" s="114"/>
      <c r="BJ47" s="115"/>
      <c r="BK47" s="115"/>
      <c r="BL47" s="115"/>
      <c r="BM47" s="115"/>
      <c r="BN47" s="202"/>
      <c r="BO47" s="202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</row>
    <row r="48" spans="2:90" s="119" customFormat="1" ht="24.95" customHeight="1">
      <c r="B48" s="424" t="str">
        <f>_xlfn.XLOOKUP(D48,Referenz!E139:E148,Referenz!C139:C148,"",0,1)</f>
        <v/>
      </c>
      <c r="C48" s="426" t="str">
        <f>_xlfn.XLOOKUP(D48,Referenz!E139:E148,Referenz!B139:B148,"",0,1)</f>
        <v/>
      </c>
      <c r="D48" s="640" t="str" cm="1">
        <f t="array" ref="D48">IFERROR(INDEX(_xlfn._xlws.FILTER(Referenz!$E$137:$E$146,Referenz!$D$137:$D$146="Sonderplatte"),ROW(A3)),"")</f>
        <v/>
      </c>
      <c r="E48" s="640"/>
      <c r="F48" s="640"/>
      <c r="G48" s="641"/>
      <c r="H48" s="419"/>
      <c r="I48" s="633"/>
      <c r="J48" s="634"/>
      <c r="K48" s="634"/>
      <c r="L48" s="634"/>
      <c r="M48" s="634"/>
      <c r="N48" s="635"/>
      <c r="O48" s="419"/>
      <c r="Q48" s="245"/>
      <c r="R48" s="242"/>
      <c r="S48" s="242"/>
      <c r="T48" s="242"/>
      <c r="U48" s="242"/>
      <c r="V48" s="245"/>
      <c r="W48" s="247"/>
      <c r="X48" s="247"/>
      <c r="Y48" s="247"/>
      <c r="Z48" s="247"/>
      <c r="AA48" s="247"/>
      <c r="AB48" s="246"/>
      <c r="AC48" s="242"/>
      <c r="AD48" s="242"/>
      <c r="AE48" s="113"/>
      <c r="AG48" s="249"/>
      <c r="AH48" s="249"/>
      <c r="AI48" s="249"/>
      <c r="AJ48" s="249"/>
      <c r="AK48" s="249"/>
      <c r="AL48" s="249"/>
      <c r="AM48" s="249"/>
      <c r="AN48" s="249"/>
      <c r="AO48" s="249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3"/>
      <c r="BA48" s="114"/>
      <c r="BB48" s="114"/>
      <c r="BC48" s="114"/>
      <c r="BD48" s="114"/>
      <c r="BE48" s="114"/>
      <c r="BF48" s="114"/>
      <c r="BG48" s="114"/>
      <c r="BH48" s="114"/>
      <c r="BI48" s="114"/>
      <c r="BJ48" s="115"/>
      <c r="BK48" s="115"/>
      <c r="BL48" s="115"/>
      <c r="BM48" s="115"/>
      <c r="BN48" s="202"/>
      <c r="BO48" s="202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</row>
    <row r="49" spans="2:90" s="119" customFormat="1" ht="24.95" customHeight="1">
      <c r="B49" s="424" t="str">
        <f>_xlfn.XLOOKUP(D49,Referenz!E140:E149,Referenz!C140:C149,"",0,1)</f>
        <v/>
      </c>
      <c r="C49" s="426" t="str">
        <f>_xlfn.XLOOKUP(D49,Referenz!E140:E149,Referenz!B140:B149,"",0,1)</f>
        <v/>
      </c>
      <c r="D49" s="640" t="str" cm="1">
        <f t="array" ref="D49">IFERROR(INDEX(_xlfn._xlws.FILTER(Referenz!$E$137:$E$146,Referenz!$D$137:$D$146="Sonderplatte"),ROW(A4)),"")</f>
        <v/>
      </c>
      <c r="E49" s="640"/>
      <c r="F49" s="640"/>
      <c r="G49" s="641"/>
      <c r="H49" s="419"/>
      <c r="I49" s="633"/>
      <c r="J49" s="634"/>
      <c r="K49" s="634"/>
      <c r="L49" s="634"/>
      <c r="M49" s="634"/>
      <c r="N49" s="635"/>
      <c r="O49" s="419"/>
      <c r="Q49" s="238"/>
      <c r="R49" s="250"/>
      <c r="S49" s="247"/>
      <c r="T49" s="250"/>
      <c r="U49" s="250"/>
      <c r="V49" s="247"/>
      <c r="W49" s="247"/>
      <c r="Y49" s="247"/>
      <c r="Z49" s="247"/>
      <c r="AA49" s="251"/>
      <c r="AB49" s="247"/>
      <c r="AC49" s="246"/>
      <c r="AD49" s="252"/>
      <c r="AE49" s="113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3"/>
      <c r="BA49" s="114"/>
      <c r="BB49" s="114"/>
      <c r="BC49" s="114"/>
      <c r="BD49" s="114"/>
      <c r="BE49" s="114"/>
      <c r="BF49" s="114"/>
      <c r="BG49" s="114"/>
      <c r="BH49" s="114"/>
      <c r="BI49" s="114"/>
      <c r="BJ49" s="115"/>
      <c r="BK49" s="115"/>
      <c r="BL49" s="115"/>
      <c r="BM49" s="115"/>
      <c r="BN49" s="202"/>
      <c r="BO49" s="202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</row>
    <row r="50" spans="2:90" s="111" customFormat="1" ht="24.95" customHeight="1">
      <c r="B50" s="428" t="str">
        <f>_xlfn.XLOOKUP(D50,Referenz!E141:E150,Referenz!C141:C150,"",0,1)</f>
        <v/>
      </c>
      <c r="C50" s="429" t="str">
        <f>_xlfn.XLOOKUP(D50,Referenz!E141:E150,Referenz!B141:B150,"",0,1)</f>
        <v/>
      </c>
      <c r="D50" s="642" t="str" cm="1">
        <f t="array" ref="D50">IFERROR(INDEX(_xlfn._xlws.FILTER(Referenz!$E$137:$E$146,Referenz!$D$137:$D$146="Sonderplatte"),ROW(A5)),"")</f>
        <v/>
      </c>
      <c r="E50" s="642"/>
      <c r="F50" s="642"/>
      <c r="G50" s="643"/>
      <c r="H50" s="433"/>
      <c r="I50" s="562"/>
      <c r="J50" s="563"/>
      <c r="K50" s="563"/>
      <c r="L50" s="563"/>
      <c r="M50" s="563"/>
      <c r="N50" s="564"/>
      <c r="O50" s="434"/>
      <c r="Q50" s="618"/>
      <c r="R50" s="618"/>
      <c r="S50" s="618"/>
      <c r="T50" s="618"/>
      <c r="U50" s="618"/>
      <c r="V50" s="618"/>
      <c r="W50" s="619"/>
      <c r="X50" s="619"/>
      <c r="Y50" s="619"/>
      <c r="Z50" s="619"/>
      <c r="AA50" s="619"/>
      <c r="AB50" s="619"/>
      <c r="AC50" s="620"/>
      <c r="AD50" s="620"/>
      <c r="AE50" s="113"/>
      <c r="AF50" s="113"/>
      <c r="AG50" s="113"/>
      <c r="AH50" s="113"/>
      <c r="AI50" s="113"/>
      <c r="AJ50" s="113"/>
      <c r="AK50" s="113"/>
      <c r="AL50" s="113"/>
      <c r="AM50" s="113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3"/>
      <c r="BA50" s="114"/>
      <c r="BB50" s="114"/>
      <c r="BC50" s="114"/>
      <c r="BD50" s="114"/>
      <c r="BE50" s="114"/>
      <c r="BF50" s="114"/>
      <c r="BG50" s="114"/>
      <c r="BH50" s="114"/>
      <c r="BI50" s="114"/>
      <c r="BJ50" s="115"/>
      <c r="BK50" s="115"/>
      <c r="BL50" s="115"/>
      <c r="BM50" s="115"/>
      <c r="BN50" s="202"/>
      <c r="BO50" s="202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</row>
    <row r="51" spans="2:90" s="129" customFormat="1" ht="17.45" customHeight="1">
      <c r="B51" s="253"/>
      <c r="C51" s="254"/>
      <c r="D51" s="254"/>
      <c r="E51" s="254"/>
      <c r="F51" s="254"/>
      <c r="G51" s="254"/>
      <c r="H51" s="255"/>
      <c r="I51" s="616"/>
      <c r="J51" s="616"/>
      <c r="K51" s="255"/>
      <c r="L51" s="616"/>
      <c r="M51" s="256"/>
      <c r="N51" s="257"/>
      <c r="O51" s="258"/>
      <c r="Q51" s="253"/>
      <c r="R51" s="254"/>
      <c r="S51" s="254"/>
      <c r="T51" s="254"/>
      <c r="U51" s="254"/>
      <c r="V51" s="254"/>
      <c r="W51" s="255"/>
      <c r="X51" s="616"/>
      <c r="Y51" s="616"/>
      <c r="Z51" s="255"/>
      <c r="AA51" s="616"/>
      <c r="AB51" s="256"/>
      <c r="AC51" s="257"/>
      <c r="AD51" s="258"/>
      <c r="AE51" s="259"/>
      <c r="AF51" s="259"/>
      <c r="AG51" s="259"/>
      <c r="AH51" s="259"/>
      <c r="AI51" s="259"/>
      <c r="AJ51" s="259"/>
      <c r="AK51" s="259"/>
      <c r="AL51" s="259"/>
      <c r="AM51" s="259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59"/>
      <c r="BA51" s="260"/>
      <c r="BB51" s="260"/>
      <c r="BC51" s="260"/>
      <c r="BD51" s="260"/>
      <c r="BE51" s="260"/>
      <c r="BF51" s="260"/>
      <c r="BG51" s="260"/>
      <c r="BH51" s="260"/>
      <c r="BI51" s="260"/>
      <c r="BJ51" s="261"/>
      <c r="BK51" s="261"/>
      <c r="BL51" s="261"/>
      <c r="BM51" s="261"/>
      <c r="BN51" s="262"/>
      <c r="BO51" s="262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</row>
    <row r="52" spans="2:90" s="111" customFormat="1" ht="20.100000000000001" customHeight="1">
      <c r="B52" s="245"/>
      <c r="C52" s="242"/>
      <c r="D52" s="242"/>
      <c r="E52" s="242"/>
      <c r="F52" s="242"/>
      <c r="G52" s="243"/>
      <c r="H52" s="243"/>
      <c r="I52" s="616"/>
      <c r="J52" s="616"/>
      <c r="K52" s="243"/>
      <c r="L52" s="616"/>
      <c r="M52" s="256"/>
      <c r="N52" s="243"/>
      <c r="O52" s="243"/>
      <c r="Q52" s="245"/>
      <c r="R52" s="242"/>
      <c r="S52" s="242"/>
      <c r="T52" s="242"/>
      <c r="U52" s="242"/>
      <c r="V52" s="243"/>
      <c r="W52" s="243"/>
      <c r="X52" s="616"/>
      <c r="Y52" s="616"/>
      <c r="Z52" s="243"/>
      <c r="AA52" s="616"/>
      <c r="AB52" s="256"/>
      <c r="AC52" s="243"/>
      <c r="AD52" s="243"/>
      <c r="AE52" s="113"/>
      <c r="AF52" s="167"/>
      <c r="AG52" s="113"/>
      <c r="AH52" s="113"/>
      <c r="AI52" s="113"/>
      <c r="AJ52" s="113"/>
      <c r="AK52" s="113"/>
      <c r="AL52" s="113"/>
      <c r="AM52" s="113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3"/>
      <c r="BA52" s="114"/>
      <c r="BB52" s="114"/>
      <c r="BC52" s="114"/>
      <c r="BD52" s="114"/>
      <c r="BE52" s="114"/>
      <c r="BF52" s="114"/>
      <c r="BG52" s="114"/>
      <c r="BH52" s="114"/>
      <c r="BI52" s="114"/>
      <c r="BJ52" s="115"/>
      <c r="BK52" s="115"/>
      <c r="BL52" s="115"/>
      <c r="BM52" s="115"/>
      <c r="BN52" s="202"/>
      <c r="BO52" s="202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</row>
    <row r="53" spans="2:90" s="111" customFormat="1" ht="49.5" customHeight="1">
      <c r="G53" s="371"/>
      <c r="H53" s="170"/>
      <c r="J53" s="372"/>
      <c r="K53" s="170"/>
      <c r="L53" s="373"/>
      <c r="M53" s="374"/>
      <c r="V53" s="371"/>
      <c r="W53" s="170"/>
      <c r="Y53" s="372"/>
      <c r="Z53" s="170"/>
      <c r="AA53" s="373"/>
      <c r="AB53" s="374"/>
      <c r="AE53" s="113"/>
      <c r="AF53" s="113"/>
      <c r="AG53" s="113"/>
      <c r="AH53" s="113"/>
      <c r="AI53" s="113"/>
      <c r="AJ53" s="113"/>
      <c r="AK53" s="113"/>
      <c r="AL53" s="113"/>
      <c r="AM53" s="113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3"/>
      <c r="BA53" s="114"/>
      <c r="BB53" s="114"/>
      <c r="BC53" s="114"/>
      <c r="BD53" s="114"/>
      <c r="BE53" s="114"/>
      <c r="BF53" s="114"/>
      <c r="BG53" s="114"/>
      <c r="BH53" s="114"/>
      <c r="BI53" s="114"/>
      <c r="BJ53" s="115"/>
      <c r="BK53" s="115"/>
      <c r="BL53" s="115"/>
      <c r="BM53" s="115"/>
      <c r="BN53" s="202"/>
      <c r="BO53" s="202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</row>
    <row r="54" spans="2:90"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BN54" s="202"/>
      <c r="BO54" s="202"/>
    </row>
    <row r="55" spans="2:90" ht="15.75">
      <c r="B55" s="375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Q55" s="375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BN55" s="202"/>
      <c r="BO55" s="202"/>
    </row>
    <row r="56" spans="2:90">
      <c r="B56" s="376"/>
      <c r="C56" s="377"/>
      <c r="D56" s="377"/>
      <c r="E56" s="377"/>
      <c r="F56" s="377"/>
      <c r="G56" s="617"/>
      <c r="H56" s="617"/>
      <c r="I56" s="617"/>
      <c r="J56" s="617"/>
      <c r="K56" s="617"/>
      <c r="L56" s="617"/>
      <c r="M56" s="377"/>
      <c r="N56" s="377"/>
      <c r="O56" s="377"/>
      <c r="Q56" s="376"/>
      <c r="R56" s="377"/>
      <c r="S56" s="377"/>
      <c r="T56" s="377"/>
      <c r="U56" s="377"/>
      <c r="V56" s="617"/>
      <c r="W56" s="617"/>
      <c r="X56" s="617"/>
      <c r="Y56" s="617"/>
      <c r="Z56" s="617"/>
      <c r="AA56" s="617"/>
      <c r="AB56" s="377"/>
      <c r="AC56" s="377"/>
      <c r="AD56" s="377"/>
      <c r="BN56" s="202"/>
      <c r="BO56" s="202"/>
    </row>
    <row r="57" spans="2:90">
      <c r="B57" s="376"/>
      <c r="C57" s="377"/>
      <c r="D57" s="377"/>
      <c r="E57" s="377"/>
      <c r="F57" s="377"/>
      <c r="G57" s="377"/>
      <c r="H57" s="377"/>
      <c r="I57" s="377"/>
      <c r="J57" s="377"/>
      <c r="K57" s="378"/>
      <c r="L57" s="378"/>
      <c r="M57" s="377"/>
      <c r="N57" s="377"/>
      <c r="O57" s="377"/>
      <c r="Q57" s="376"/>
      <c r="R57" s="377"/>
      <c r="S57" s="377"/>
      <c r="T57" s="377"/>
      <c r="U57" s="377"/>
      <c r="V57" s="377"/>
      <c r="W57" s="377"/>
      <c r="X57" s="377"/>
      <c r="Y57" s="377"/>
      <c r="Z57" s="378"/>
      <c r="AA57" s="378"/>
      <c r="AB57" s="377"/>
      <c r="AC57" s="377"/>
      <c r="AD57" s="377"/>
      <c r="BN57" s="202"/>
      <c r="BO57" s="202"/>
    </row>
    <row r="58" spans="2:90" ht="48.75" customHeight="1">
      <c r="B58" s="379"/>
      <c r="C58" s="379"/>
      <c r="D58" s="379"/>
      <c r="E58" s="380"/>
      <c r="F58" s="381"/>
      <c r="G58" s="382"/>
      <c r="H58" s="383"/>
      <c r="I58" s="383"/>
      <c r="J58" s="383"/>
      <c r="K58" s="384"/>
      <c r="L58" s="384"/>
      <c r="M58" s="385"/>
      <c r="N58" s="386"/>
      <c r="O58" s="386"/>
      <c r="Q58" s="379"/>
      <c r="R58" s="379"/>
      <c r="S58" s="379"/>
      <c r="T58" s="380"/>
      <c r="U58" s="381"/>
      <c r="V58" s="382"/>
      <c r="W58" s="383"/>
      <c r="X58" s="383"/>
      <c r="Y58" s="383"/>
      <c r="Z58" s="384"/>
      <c r="AA58" s="384"/>
      <c r="AB58" s="385"/>
      <c r="AC58" s="386"/>
      <c r="AD58" s="386"/>
      <c r="BN58" s="202">
        <f>IF(AND(K58="ehd2",(H58+I58+J58)&lt;&gt;0),(HLOOKUP(D58,$BQ$20:$CA$21,2)),0)</f>
        <v>0</v>
      </c>
      <c r="BO58" s="202"/>
      <c r="CC58" s="266">
        <f>IF(OR(E58="HNL BLS-100",E58="HNL BLS-150",E58="HNL BLS-200",E58="HNL LCE-100",E58="HNL LCE-150",E58="HNL LCE-200",E58="SNL BLS-100",E58="SNL BLS-150",E58="SNL BLS-200",E58="SNL LCE-100",E58="SNL LCE-150",E58="SNL LCE-200"),C58,0)</f>
        <v>0</v>
      </c>
      <c r="CD58" s="115">
        <f>ROUNDUP(IF(CE58=0,CC58,IF(OR(E58="HNL BLS-100",E58="HNL LCE-100",E58="SNL BLS-100",E58="SNL LCE-100"),CC58/12,IF(OR(E58="HNL BLS-150",E58="HNL LCE-150",E58="SNL BLS-150",E58="SNL LCE-150"),CC58/8,IF(OR(E58="HNL BLS-200",E58="HNL LCE-200",E58="SNL BLS-200",E58="SNL LCE-200"),CC58/6)))),0)</f>
        <v>0</v>
      </c>
      <c r="CE58" s="267">
        <f>IF(OR(M58="",M58=0),0,1)</f>
        <v>0</v>
      </c>
    </row>
    <row r="59" spans="2:90" s="263" customFormat="1" ht="48.75" customHeight="1">
      <c r="B59" s="379"/>
      <c r="C59" s="379"/>
      <c r="D59" s="379"/>
      <c r="E59" s="380"/>
      <c r="F59" s="381"/>
      <c r="G59" s="382"/>
      <c r="H59" s="383"/>
      <c r="I59" s="383"/>
      <c r="J59" s="383"/>
      <c r="K59" s="384"/>
      <c r="L59" s="384"/>
      <c r="M59" s="385"/>
      <c r="N59" s="386"/>
      <c r="O59" s="386"/>
      <c r="Q59" s="379"/>
      <c r="R59" s="379"/>
      <c r="S59" s="379"/>
      <c r="T59" s="380"/>
      <c r="U59" s="381"/>
      <c r="V59" s="382"/>
      <c r="W59" s="383"/>
      <c r="X59" s="383"/>
      <c r="Y59" s="383"/>
      <c r="Z59" s="384"/>
      <c r="AA59" s="384"/>
      <c r="AB59" s="385"/>
      <c r="AC59" s="386"/>
      <c r="AD59" s="386"/>
      <c r="AZ59" s="268"/>
      <c r="BA59" s="269"/>
      <c r="BB59" s="270"/>
      <c r="BC59" s="270"/>
      <c r="BD59" s="270"/>
      <c r="BE59" s="270"/>
      <c r="BF59" s="270"/>
      <c r="BG59" s="264"/>
      <c r="BH59" s="264"/>
      <c r="BI59" s="264"/>
      <c r="BJ59" s="265"/>
      <c r="BK59" s="265"/>
      <c r="BL59" s="265"/>
      <c r="BM59" s="265"/>
      <c r="BN59" s="202">
        <f>IF(AND(K59="ehd2",(H59+I59+J59)&lt;&gt;0),(HLOOKUP(D59,$BQ$20:$CA$21,2)),0)</f>
        <v>0</v>
      </c>
      <c r="BO59" s="202">
        <f>IF(AND(L59="ehd2",(H59+I59+J59&lt;&gt;0)),HLOOKUP(D59,$BQ$20:$CA$21,2),0)</f>
        <v>0</v>
      </c>
      <c r="BP59" s="265"/>
      <c r="BQ59" s="265"/>
      <c r="BR59" s="265"/>
      <c r="BS59" s="265"/>
      <c r="BT59" s="265"/>
      <c r="BU59" s="265"/>
      <c r="BV59" s="265"/>
      <c r="BW59" s="265"/>
      <c r="BX59" s="265"/>
      <c r="BY59" s="265"/>
      <c r="BZ59" s="265"/>
      <c r="CA59" s="265"/>
      <c r="CB59" s="265"/>
      <c r="CC59" s="266">
        <f>IF(OR(E59="HNL BLS-100",E59="HNL BLS-150",E59="HNL BLS-200",E59="HNL LCE-100",E59="HNL LCE-150",E59="HNL LCE-200",E59="SNL BLS-100",E59="SNL BLS-150",E59="SNL BLS-200",E59="SNL LCE-100",E59="SNL LCE-150",E59="SNL LCE-200"),C59,0)</f>
        <v>0</v>
      </c>
      <c r="CD59" s="115">
        <f>ROUNDUP(IF(CE59=0,CC59,IF(OR(E59="HNL BLS-100",E59="HNL LCE-100",E59="SNL BLS-100",E59="SNL LCE-100"),CC59/12,IF(OR(E59="HNL BLS-150",E59="HNL LCE-150",E59="SNL BLS-150",E59="SNL LCE-150"),CC59/8,IF(OR(E59="HNL BLS-200",E59="HNL LCE-200",E59="SNL BLS-200",E59="SNL LCE-200"),CC59/6)))),0)</f>
        <v>0</v>
      </c>
      <c r="CE59" s="267">
        <f>IF(OR(M59="",M59=0),0,1)</f>
        <v>0</v>
      </c>
    </row>
    <row r="60" spans="2:90" s="263" customFormat="1" ht="48.75" customHeight="1">
      <c r="B60" s="379"/>
      <c r="C60" s="379"/>
      <c r="D60" s="379"/>
      <c r="E60" s="380"/>
      <c r="F60" s="381"/>
      <c r="G60" s="382"/>
      <c r="H60" s="383"/>
      <c r="I60" s="383"/>
      <c r="J60" s="383"/>
      <c r="K60" s="384"/>
      <c r="L60" s="384"/>
      <c r="M60" s="385"/>
      <c r="N60" s="386"/>
      <c r="O60" s="386"/>
      <c r="Q60" s="379"/>
      <c r="R60" s="379"/>
      <c r="S60" s="379"/>
      <c r="T60" s="380"/>
      <c r="U60" s="381"/>
      <c r="V60" s="382"/>
      <c r="W60" s="383"/>
      <c r="X60" s="383"/>
      <c r="Y60" s="383"/>
      <c r="Z60" s="384"/>
      <c r="AA60" s="384"/>
      <c r="AB60" s="385"/>
      <c r="AC60" s="386"/>
      <c r="AD60" s="386"/>
      <c r="AZ60" s="268"/>
      <c r="BA60" s="269"/>
      <c r="BB60" s="270"/>
      <c r="BC60" s="270"/>
      <c r="BD60" s="270"/>
      <c r="BE60" s="270"/>
      <c r="BF60" s="270"/>
      <c r="BG60" s="264"/>
      <c r="BH60" s="264"/>
      <c r="BI60" s="264"/>
      <c r="BJ60" s="265"/>
      <c r="BK60" s="265"/>
      <c r="BL60" s="265"/>
      <c r="BM60" s="265"/>
      <c r="BN60" s="202">
        <f>IF(AND(K60="ehd2",(H60+I60+J60)&lt;&gt;0),(HLOOKUP(D60,$BQ$20:$CA$21,2)),0)</f>
        <v>0</v>
      </c>
      <c r="BO60" s="202">
        <f>IF(AND(L60="ehd2",(H60+I60+J60&lt;&gt;0)),HLOOKUP(D60,$BQ$20:$CA$21,2),0)</f>
        <v>0</v>
      </c>
      <c r="BP60" s="265"/>
      <c r="BQ60" s="265"/>
      <c r="BR60" s="265"/>
      <c r="BS60" s="265"/>
      <c r="BT60" s="265"/>
      <c r="BU60" s="265"/>
      <c r="BV60" s="265"/>
      <c r="BW60" s="265"/>
      <c r="BX60" s="265"/>
      <c r="BY60" s="265"/>
      <c r="BZ60" s="265"/>
      <c r="CA60" s="265"/>
      <c r="CB60" s="265"/>
      <c r="CC60" s="266">
        <f>IF(OR(E60="HNL BLS-100",E60="HNL BLS-150",E60="HNL BLS-200",E60="HNL LCE-100",E60="HNL LCE-150",E60="HNL LCE-200",E60="SNL BLS-100",E60="SNL BLS-150",E60="SNL BLS-200",E60="SNL LCE-100",E60="SNL LCE-150",E60="SNL LCE-200"),C60,0)</f>
        <v>0</v>
      </c>
      <c r="CD60" s="115">
        <f>ROUNDUP(IF(CE60=0,CC60,IF(OR(E60="HNL BLS-100",E60="HNL LCE-100",E60="SNL BLS-100",E60="SNL LCE-100"),CC60/12,IF(OR(E60="HNL BLS-150",E60="HNL LCE-150",E60="SNL BLS-150",E60="SNL LCE-150"),CC60/8,IF(OR(E60="HNL BLS-200",E60="HNL LCE-200",E60="SNL BLS-200",E60="SNL LCE-200"),CC60/6)))),0)</f>
        <v>0</v>
      </c>
      <c r="CE60" s="267">
        <f>IF(OR(M60="",M60=0),0,1)</f>
        <v>0</v>
      </c>
    </row>
    <row r="61" spans="2:90" s="263" customFormat="1" ht="48.75" customHeight="1">
      <c r="B61" s="379"/>
      <c r="C61" s="379"/>
      <c r="D61" s="379"/>
      <c r="E61" s="380"/>
      <c r="F61" s="381"/>
      <c r="G61" s="382"/>
      <c r="H61" s="383"/>
      <c r="I61" s="383"/>
      <c r="J61" s="383"/>
      <c r="K61" s="384"/>
      <c r="L61" s="384"/>
      <c r="M61" s="385"/>
      <c r="N61" s="386"/>
      <c r="O61" s="386"/>
      <c r="Q61" s="379"/>
      <c r="R61" s="379"/>
      <c r="S61" s="379"/>
      <c r="T61" s="380"/>
      <c r="U61" s="381"/>
      <c r="V61" s="382"/>
      <c r="W61" s="383"/>
      <c r="X61" s="383"/>
      <c r="Y61" s="383"/>
      <c r="Z61" s="384"/>
      <c r="AA61" s="384"/>
      <c r="AB61" s="385"/>
      <c r="AC61" s="386"/>
      <c r="AD61" s="386"/>
      <c r="AZ61" s="268"/>
      <c r="BA61" s="269"/>
      <c r="BB61" s="270"/>
      <c r="BC61" s="270"/>
      <c r="BD61" s="270"/>
      <c r="BE61" s="270"/>
      <c r="BF61" s="270"/>
      <c r="BG61" s="264"/>
      <c r="BH61" s="264"/>
      <c r="BI61" s="264"/>
      <c r="BJ61" s="265"/>
      <c r="BK61" s="265"/>
      <c r="BL61" s="265"/>
      <c r="BM61" s="265"/>
      <c r="BN61" s="202">
        <f>IF(AND(K61="ehd2",(H61+I61+J61)&lt;&gt;0),(HLOOKUP(D61,$BQ$20:$CA$21,2)),0)</f>
        <v>0</v>
      </c>
      <c r="BO61" s="202">
        <f>IF(AND(L61="ehd2",(H61+I61+J61&lt;&gt;0)),HLOOKUP(D61,$BQ$20:$CA$21,2),0)</f>
        <v>0</v>
      </c>
      <c r="BP61" s="265"/>
      <c r="BQ61" s="265"/>
      <c r="BR61" s="265"/>
      <c r="BS61" s="265"/>
      <c r="BT61" s="265"/>
      <c r="BU61" s="265"/>
      <c r="BV61" s="265"/>
      <c r="BW61" s="265"/>
      <c r="BX61" s="265"/>
      <c r="BY61" s="265"/>
      <c r="BZ61" s="265"/>
      <c r="CA61" s="265"/>
      <c r="CB61" s="265"/>
      <c r="CC61" s="266">
        <f>IF(OR(E61="HNL BLS-100",E61="HNL BLS-150",E61="HNL BLS-200",E61="HNL LCE-100",E61="HNL LCE-150",E61="HNL LCE-200",E61="SNL BLS-100",E61="SNL BLS-150",E61="SNL BLS-200",E61="SNL LCE-100",E61="SNL LCE-150",E61="SNL LCE-200"),C61,0)</f>
        <v>0</v>
      </c>
      <c r="CD61" s="115">
        <f>ROUNDUP(IF(CE61=0,CC61,IF(OR(E61="HNL BLS-100",E61="HNL LCE-100",E61="SNL BLS-100",E61="SNL LCE-100"),CC61/12,IF(OR(E61="HNL BLS-150",E61="HNL LCE-150",E61="SNL BLS-150",E61="SNL LCE-150"),CC61/8,IF(OR(E61="HNL BLS-200",E61="HNL LCE-200",E61="SNL BLS-200",E61="SNL LCE-200"),CC61/6)))),0)</f>
        <v>0</v>
      </c>
      <c r="CE61" s="267">
        <f>IF(OR(M61="",M61=0),0,1)</f>
        <v>0</v>
      </c>
    </row>
    <row r="62" spans="2:90" s="263" customFormat="1" ht="48.75" customHeight="1">
      <c r="B62" s="379"/>
      <c r="C62" s="379"/>
      <c r="D62" s="379"/>
      <c r="E62" s="380"/>
      <c r="F62" s="381"/>
      <c r="G62" s="382"/>
      <c r="H62" s="383"/>
      <c r="I62" s="383"/>
      <c r="J62" s="383"/>
      <c r="K62" s="384"/>
      <c r="L62" s="384"/>
      <c r="M62" s="385"/>
      <c r="N62" s="386"/>
      <c r="O62" s="386"/>
      <c r="Q62" s="379"/>
      <c r="R62" s="379"/>
      <c r="S62" s="379"/>
      <c r="T62" s="380"/>
      <c r="U62" s="381"/>
      <c r="V62" s="382"/>
      <c r="W62" s="383"/>
      <c r="X62" s="383"/>
      <c r="Y62" s="383"/>
      <c r="Z62" s="384"/>
      <c r="AA62" s="384"/>
      <c r="AB62" s="385"/>
      <c r="AC62" s="386"/>
      <c r="AD62" s="386"/>
      <c r="AZ62" s="268"/>
      <c r="BA62" s="269"/>
      <c r="BB62" s="270"/>
      <c r="BC62" s="270"/>
      <c r="BD62" s="270"/>
      <c r="BE62" s="270"/>
      <c r="BF62" s="270"/>
      <c r="BG62" s="264"/>
      <c r="BH62" s="264"/>
      <c r="BI62" s="264"/>
      <c r="BJ62" s="265"/>
      <c r="BK62" s="265"/>
      <c r="BL62" s="265"/>
      <c r="BM62" s="265"/>
      <c r="BN62" s="202">
        <f>IF(AND(K62="ehd2",(H62+I62+J62)&lt;&gt;0),(HLOOKUP(D62,$BQ$20:$CA$21,2)),0)</f>
        <v>0</v>
      </c>
      <c r="BO62" s="202">
        <f>IF(AND(L62="ehd2",(H62+I62+J62&lt;&gt;0)),HLOOKUP(D62,$BQ$20:$CA$21,2),0)</f>
        <v>0</v>
      </c>
      <c r="BP62" s="265"/>
      <c r="BQ62" s="265"/>
      <c r="BR62" s="265"/>
      <c r="BS62" s="265"/>
      <c r="BT62" s="265"/>
      <c r="BU62" s="265"/>
      <c r="BV62" s="265"/>
      <c r="BW62" s="265"/>
      <c r="BX62" s="265"/>
      <c r="BY62" s="265"/>
      <c r="BZ62" s="265"/>
      <c r="CA62" s="265"/>
      <c r="CB62" s="265"/>
      <c r="CC62" s="266">
        <f>IF(OR(E62="HNL BLS-100",E62="HNL BLS-150",E62="HNL BLS-200",E62="HNL LCE-100",E62="HNL LCE-150",E62="HNL LCE-200",E62="SNL BLS-100",E62="SNL BLS-150",E62="SNL BLS-200",E62="SNL LCE-100",E62="SNL LCE-150",E62="SNL LCE-200"),C62,0)</f>
        <v>0</v>
      </c>
      <c r="CD62" s="115">
        <f>ROUNDUP(IF(CE62=0,CC62,IF(OR(E62="HNL BLS-100",E62="HNL LCE-100",E62="SNL BLS-100",E62="SNL LCE-100"),CC62/12,IF(OR(E62="HNL BLS-150",E62="HNL LCE-150",E62="SNL BLS-150",E62="SNL LCE-150"),CC62/8,IF(OR(E62="HNL BLS-200",E62="HNL LCE-200",E62="SNL BLS-200",E62="SNL LCE-200"),CC62/6)))),0)</f>
        <v>0</v>
      </c>
      <c r="CE62" s="267">
        <f>IF(OR(M62="",M62=0),0,1)</f>
        <v>0</v>
      </c>
    </row>
    <row r="63" spans="2:90" s="263" customFormat="1" hidden="1">
      <c r="B63" s="387"/>
      <c r="C63" s="387"/>
      <c r="D63" s="387"/>
      <c r="E63" s="388"/>
      <c r="F63" s="388"/>
      <c r="G63" s="614"/>
      <c r="H63" s="614"/>
      <c r="I63" s="614"/>
      <c r="J63" s="614"/>
      <c r="K63" s="614"/>
      <c r="L63" s="614"/>
      <c r="M63" s="389"/>
      <c r="N63" s="390"/>
      <c r="O63" s="390"/>
      <c r="Q63" s="387"/>
      <c r="R63" s="387"/>
      <c r="S63" s="387"/>
      <c r="T63" s="388"/>
      <c r="U63" s="388"/>
      <c r="V63" s="614"/>
      <c r="W63" s="614"/>
      <c r="X63" s="614"/>
      <c r="Y63" s="614"/>
      <c r="Z63" s="614"/>
      <c r="AA63" s="614"/>
      <c r="AB63" s="389"/>
      <c r="AC63" s="390"/>
      <c r="AD63" s="390"/>
      <c r="AZ63" s="268"/>
      <c r="BA63" s="269"/>
      <c r="BB63" s="615"/>
      <c r="BC63" s="615"/>
      <c r="BD63" s="615"/>
      <c r="BE63" s="615"/>
      <c r="BF63" s="615"/>
      <c r="BG63" s="264"/>
      <c r="BH63" s="264"/>
      <c r="BI63" s="264"/>
      <c r="BJ63" s="265"/>
      <c r="BK63" s="265"/>
      <c r="BL63" s="265"/>
      <c r="BM63" s="265"/>
      <c r="BN63" s="265"/>
      <c r="BO63" s="265"/>
      <c r="BP63" s="265"/>
      <c r="BQ63" s="265"/>
      <c r="BR63" s="265"/>
      <c r="BS63" s="265"/>
      <c r="BT63" s="265"/>
      <c r="BU63" s="265"/>
      <c r="BV63" s="265"/>
      <c r="BW63" s="265"/>
      <c r="BX63" s="265"/>
      <c r="BY63" s="265"/>
      <c r="BZ63" s="265"/>
      <c r="CA63" s="265"/>
      <c r="CB63" s="265"/>
      <c r="CC63" s="265"/>
      <c r="CD63" s="265"/>
      <c r="CE63" s="265"/>
    </row>
    <row r="64" spans="2:90" s="263" customFormat="1" ht="15" hidden="1" customHeight="1">
      <c r="E64" s="264"/>
      <c r="F64" s="264"/>
      <c r="T64" s="264"/>
      <c r="U64" s="264"/>
      <c r="BI64" s="264"/>
      <c r="BJ64" s="265"/>
      <c r="BK64" s="265"/>
      <c r="BL64" s="265"/>
      <c r="BM64" s="265"/>
      <c r="BN64" s="265"/>
      <c r="BO64" s="265"/>
      <c r="BP64" s="265"/>
      <c r="BQ64" s="265"/>
      <c r="BR64" s="265"/>
      <c r="BS64" s="265"/>
      <c r="BT64" s="265"/>
      <c r="BU64" s="265"/>
      <c r="BV64" s="265"/>
      <c r="BW64" s="265"/>
      <c r="BX64" s="265"/>
      <c r="BY64" s="265"/>
      <c r="BZ64" s="265"/>
      <c r="CA64" s="265"/>
      <c r="CB64" s="265"/>
      <c r="CC64" s="265"/>
      <c r="CD64" s="265"/>
      <c r="CE64" s="265"/>
    </row>
    <row r="65" spans="2:83" s="263" customFormat="1" ht="15" hidden="1" customHeight="1">
      <c r="B65" s="391"/>
      <c r="C65" s="264"/>
      <c r="D65" s="264"/>
      <c r="E65" s="264"/>
      <c r="F65" s="264"/>
      <c r="G65" s="264"/>
      <c r="H65" s="264"/>
      <c r="I65" s="264"/>
      <c r="J65" s="264"/>
      <c r="K65" s="264"/>
      <c r="Q65" s="391"/>
      <c r="R65" s="264"/>
      <c r="S65" s="264"/>
      <c r="T65" s="264"/>
      <c r="U65" s="264"/>
      <c r="V65" s="264"/>
      <c r="W65" s="264"/>
      <c r="X65" s="264"/>
      <c r="Y65" s="264"/>
      <c r="Z65" s="264"/>
      <c r="BI65" s="264"/>
      <c r="BJ65" s="265"/>
      <c r="BK65" s="265"/>
      <c r="BL65" s="265"/>
      <c r="BM65" s="265"/>
      <c r="BN65" s="265"/>
      <c r="BO65" s="265"/>
      <c r="BP65" s="265"/>
      <c r="BQ65" s="265"/>
      <c r="BR65" s="265"/>
      <c r="BS65" s="265"/>
      <c r="BT65" s="265"/>
      <c r="BU65" s="265"/>
      <c r="BV65" s="265"/>
      <c r="BW65" s="265"/>
      <c r="BX65" s="265"/>
      <c r="BY65" s="265"/>
      <c r="BZ65" s="265"/>
      <c r="CA65" s="265"/>
      <c r="CB65" s="265"/>
      <c r="CC65" s="265"/>
      <c r="CD65" s="265"/>
      <c r="CE65" s="265"/>
    </row>
    <row r="66" spans="2:83" s="263" customFormat="1" ht="15" hidden="1" customHeight="1">
      <c r="B66" s="271"/>
      <c r="C66" s="264"/>
      <c r="D66" s="264"/>
      <c r="E66" s="264"/>
      <c r="F66" s="264"/>
      <c r="G66" s="264"/>
      <c r="H66" s="264"/>
      <c r="I66" s="264"/>
      <c r="J66" s="264"/>
      <c r="K66" s="264"/>
      <c r="M66" s="392"/>
      <c r="Q66" s="271"/>
      <c r="R66" s="264"/>
      <c r="S66" s="264"/>
      <c r="T66" s="264"/>
      <c r="U66" s="264"/>
      <c r="V66" s="264"/>
      <c r="W66" s="264"/>
      <c r="X66" s="264"/>
      <c r="Y66" s="264"/>
      <c r="Z66" s="264"/>
      <c r="AB66" s="392"/>
      <c r="BI66" s="264"/>
      <c r="BJ66" s="265"/>
      <c r="BK66" s="265"/>
      <c r="BL66" s="265"/>
      <c r="BM66" s="265"/>
      <c r="BN66" s="265"/>
      <c r="BO66" s="265"/>
      <c r="BP66" s="265"/>
      <c r="BQ66" s="265"/>
      <c r="BR66" s="265"/>
      <c r="BS66" s="265"/>
      <c r="BT66" s="265"/>
      <c r="BU66" s="265"/>
      <c r="BV66" s="265"/>
      <c r="BW66" s="265"/>
      <c r="BX66" s="265"/>
      <c r="BY66" s="265"/>
      <c r="BZ66" s="265"/>
      <c r="CA66" s="265"/>
      <c r="CB66" s="265"/>
      <c r="CC66" s="265"/>
      <c r="CD66" s="265"/>
      <c r="CE66" s="265"/>
    </row>
    <row r="67" spans="2:83" s="263" customFormat="1" ht="15" hidden="1" customHeight="1">
      <c r="B67" s="271"/>
      <c r="D67" s="264"/>
      <c r="E67" s="271"/>
      <c r="F67" s="271"/>
      <c r="H67" s="264"/>
      <c r="I67" s="264"/>
      <c r="J67" s="264"/>
      <c r="K67" s="264"/>
      <c r="Q67" s="271"/>
      <c r="S67" s="264"/>
      <c r="T67" s="271"/>
      <c r="U67" s="271"/>
      <c r="W67" s="264"/>
      <c r="X67" s="264"/>
      <c r="Y67" s="264"/>
      <c r="Z67" s="264"/>
      <c r="BI67" s="264"/>
      <c r="BJ67" s="265"/>
      <c r="BK67" s="265"/>
      <c r="BL67" s="265"/>
      <c r="BM67" s="265"/>
      <c r="BN67" s="265"/>
      <c r="BO67" s="265"/>
      <c r="BP67" s="265"/>
      <c r="BQ67" s="265"/>
      <c r="BR67" s="265"/>
      <c r="BS67" s="265"/>
      <c r="BT67" s="265"/>
      <c r="BU67" s="265"/>
      <c r="BV67" s="265"/>
      <c r="BW67" s="265"/>
      <c r="BX67" s="265"/>
      <c r="BY67" s="265"/>
      <c r="BZ67" s="265"/>
      <c r="CA67" s="265"/>
      <c r="CB67" s="265"/>
      <c r="CC67" s="265"/>
      <c r="CD67" s="265"/>
      <c r="CE67" s="265"/>
    </row>
    <row r="68" spans="2:83" s="263" customFormat="1" ht="15" hidden="1" customHeight="1">
      <c r="B68" s="271"/>
      <c r="D68" s="264"/>
      <c r="E68" s="271"/>
      <c r="F68" s="271"/>
      <c r="H68" s="264"/>
      <c r="I68" s="264"/>
      <c r="J68" s="264"/>
      <c r="K68" s="264"/>
      <c r="Q68" s="271"/>
      <c r="S68" s="264"/>
      <c r="T68" s="271"/>
      <c r="U68" s="271"/>
      <c r="W68" s="264"/>
      <c r="X68" s="264"/>
      <c r="Y68" s="264"/>
      <c r="Z68" s="264"/>
      <c r="BI68" s="264"/>
      <c r="BJ68" s="265"/>
      <c r="BK68" s="265"/>
      <c r="BL68" s="265"/>
      <c r="BM68" s="265"/>
      <c r="BN68" s="265"/>
      <c r="BO68" s="265"/>
      <c r="BP68" s="265"/>
      <c r="BQ68" s="265"/>
      <c r="BR68" s="265"/>
      <c r="BS68" s="265"/>
      <c r="BT68" s="265"/>
      <c r="BU68" s="265"/>
      <c r="BV68" s="265"/>
      <c r="BW68" s="265"/>
      <c r="BX68" s="265"/>
      <c r="BY68" s="265"/>
      <c r="BZ68" s="265"/>
      <c r="CA68" s="265"/>
      <c r="CB68" s="265"/>
      <c r="CC68" s="265"/>
      <c r="CD68" s="265"/>
      <c r="CE68" s="265"/>
    </row>
    <row r="69" spans="2:83" s="263" customFormat="1" ht="15" hidden="1" customHeight="1">
      <c r="B69" s="271"/>
      <c r="D69" s="264"/>
      <c r="E69" s="271"/>
      <c r="F69" s="271"/>
      <c r="H69" s="264"/>
      <c r="I69" s="264"/>
      <c r="J69" s="264"/>
      <c r="K69" s="264"/>
      <c r="Q69" s="271"/>
      <c r="S69" s="264"/>
      <c r="T69" s="271"/>
      <c r="U69" s="271"/>
      <c r="W69" s="264"/>
      <c r="X69" s="264"/>
      <c r="Y69" s="264"/>
      <c r="Z69" s="264"/>
      <c r="BI69" s="264"/>
      <c r="BJ69" s="265"/>
      <c r="BK69" s="265"/>
      <c r="BL69" s="265"/>
      <c r="BM69" s="265"/>
      <c r="BN69" s="265"/>
      <c r="BO69" s="265"/>
      <c r="BP69" s="265"/>
      <c r="BQ69" s="265"/>
      <c r="BR69" s="265"/>
      <c r="BS69" s="265"/>
      <c r="BT69" s="265"/>
      <c r="BU69" s="265"/>
      <c r="BV69" s="265"/>
      <c r="BW69" s="265"/>
      <c r="BX69" s="265"/>
      <c r="BY69" s="265"/>
      <c r="BZ69" s="265"/>
      <c r="CA69" s="265"/>
      <c r="CB69" s="265"/>
      <c r="CC69" s="265"/>
      <c r="CD69" s="265"/>
      <c r="CE69" s="265"/>
    </row>
    <row r="70" spans="2:83" s="263" customFormat="1" ht="15" hidden="1" customHeight="1">
      <c r="B70" s="271"/>
      <c r="D70" s="264"/>
      <c r="E70" s="271"/>
      <c r="F70" s="271"/>
      <c r="H70" s="264"/>
      <c r="I70" s="264"/>
      <c r="J70" s="264"/>
      <c r="K70" s="264"/>
      <c r="Q70" s="271"/>
      <c r="S70" s="264"/>
      <c r="T70" s="271"/>
      <c r="U70" s="271"/>
      <c r="W70" s="264"/>
      <c r="X70" s="264"/>
      <c r="Y70" s="264"/>
      <c r="Z70" s="264"/>
      <c r="BI70" s="264"/>
      <c r="BJ70" s="265"/>
      <c r="BK70" s="265"/>
      <c r="BL70" s="265"/>
      <c r="BM70" s="265"/>
      <c r="BN70" s="265"/>
      <c r="BO70" s="265"/>
      <c r="BP70" s="265"/>
      <c r="BQ70" s="265"/>
      <c r="BR70" s="265"/>
      <c r="BS70" s="265"/>
      <c r="BT70" s="265"/>
      <c r="BU70" s="265"/>
      <c r="BV70" s="265"/>
      <c r="BW70" s="265"/>
      <c r="BX70" s="265"/>
      <c r="BY70" s="265"/>
      <c r="BZ70" s="265"/>
      <c r="CA70" s="265"/>
      <c r="CB70" s="265"/>
      <c r="CC70" s="265"/>
      <c r="CD70" s="265"/>
      <c r="CE70" s="265"/>
    </row>
    <row r="71" spans="2:83" s="263" customFormat="1" ht="15" hidden="1" customHeight="1">
      <c r="B71" s="271"/>
      <c r="D71" s="264"/>
      <c r="E71" s="271"/>
      <c r="F71" s="271"/>
      <c r="H71" s="264"/>
      <c r="I71" s="264"/>
      <c r="J71" s="264"/>
      <c r="K71" s="264"/>
      <c r="M71" s="392"/>
      <c r="Q71" s="271"/>
      <c r="S71" s="264"/>
      <c r="T71" s="271"/>
      <c r="U71" s="271"/>
      <c r="W71" s="264"/>
      <c r="X71" s="264"/>
      <c r="Y71" s="264"/>
      <c r="Z71" s="264"/>
      <c r="AB71" s="392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</row>
    <row r="72" spans="2:83" s="263" customFormat="1" ht="15" hidden="1" customHeight="1">
      <c r="B72" s="271"/>
      <c r="D72" s="264"/>
      <c r="E72" s="271"/>
      <c r="F72" s="271"/>
      <c r="H72" s="264"/>
      <c r="I72" s="264"/>
      <c r="J72" s="264"/>
      <c r="K72" s="264"/>
      <c r="M72" s="392"/>
      <c r="Q72" s="271"/>
      <c r="S72" s="264"/>
      <c r="T72" s="271"/>
      <c r="U72" s="271"/>
      <c r="W72" s="264"/>
      <c r="X72" s="264"/>
      <c r="Y72" s="264"/>
      <c r="Z72" s="264"/>
      <c r="AB72" s="392"/>
    </row>
    <row r="73" spans="2:83" s="263" customFormat="1" ht="15" hidden="1" customHeight="1">
      <c r="B73" s="271"/>
      <c r="D73" s="264"/>
      <c r="E73" s="271"/>
      <c r="F73" s="271"/>
      <c r="H73" s="264"/>
      <c r="I73" s="264"/>
      <c r="J73" s="264"/>
      <c r="K73" s="264"/>
      <c r="M73" s="392"/>
      <c r="Q73" s="271"/>
      <c r="S73" s="264"/>
      <c r="T73" s="271"/>
      <c r="U73" s="271"/>
      <c r="W73" s="264"/>
      <c r="X73" s="264"/>
      <c r="Y73" s="264"/>
      <c r="Z73" s="264"/>
      <c r="AB73" s="392"/>
    </row>
    <row r="74" spans="2:83" s="263" customFormat="1" ht="15" hidden="1" customHeight="1">
      <c r="B74" s="271"/>
      <c r="D74" s="264"/>
      <c r="E74" s="271"/>
      <c r="F74" s="271"/>
      <c r="H74" s="264"/>
      <c r="I74" s="264"/>
      <c r="J74" s="264"/>
      <c r="K74" s="264"/>
      <c r="M74" s="392"/>
      <c r="Q74" s="271"/>
      <c r="S74" s="264"/>
      <c r="T74" s="271"/>
      <c r="U74" s="271"/>
      <c r="W74" s="264"/>
      <c r="X74" s="264"/>
      <c r="Y74" s="264"/>
      <c r="Z74" s="264"/>
      <c r="AB74" s="392"/>
    </row>
    <row r="75" spans="2:83" s="263" customFormat="1" ht="15" hidden="1" customHeight="1">
      <c r="B75" s="271"/>
      <c r="D75" s="264"/>
      <c r="E75" s="271"/>
      <c r="F75" s="271"/>
      <c r="H75" s="264"/>
      <c r="I75" s="264"/>
      <c r="J75" s="264"/>
      <c r="K75" s="264"/>
      <c r="M75" s="392"/>
      <c r="Q75" s="271"/>
      <c r="S75" s="264"/>
      <c r="T75" s="271"/>
      <c r="U75" s="271"/>
      <c r="W75" s="264"/>
      <c r="X75" s="264"/>
      <c r="Y75" s="264"/>
      <c r="Z75" s="264"/>
      <c r="AB75" s="392"/>
    </row>
    <row r="76" spans="2:83" s="263" customFormat="1" ht="15" hidden="1" customHeight="1">
      <c r="B76" s="271"/>
      <c r="D76" s="264"/>
      <c r="E76" s="271"/>
      <c r="F76" s="271"/>
      <c r="H76" s="264"/>
      <c r="I76" s="264"/>
      <c r="J76" s="264"/>
      <c r="K76" s="264"/>
      <c r="M76" s="392"/>
      <c r="Q76" s="271"/>
      <c r="S76" s="264"/>
      <c r="T76" s="271"/>
      <c r="U76" s="271"/>
      <c r="W76" s="264"/>
      <c r="X76" s="264"/>
      <c r="Y76" s="264"/>
      <c r="Z76" s="264"/>
      <c r="AB76" s="392"/>
    </row>
    <row r="77" spans="2:83" s="263" customFormat="1" ht="15" hidden="1" customHeight="1">
      <c r="B77" s="271"/>
      <c r="D77" s="264"/>
      <c r="E77" s="271"/>
      <c r="F77" s="271"/>
      <c r="H77" s="264"/>
      <c r="I77" s="264"/>
      <c r="J77" s="264"/>
      <c r="K77" s="264"/>
      <c r="M77" s="392"/>
      <c r="Q77" s="271"/>
      <c r="S77" s="264"/>
      <c r="T77" s="271"/>
      <c r="U77" s="271"/>
      <c r="W77" s="264"/>
      <c r="X77" s="264"/>
      <c r="Y77" s="264"/>
      <c r="Z77" s="264"/>
      <c r="AB77" s="392"/>
    </row>
    <row r="78" spans="2:83" s="263" customFormat="1" ht="15" hidden="1" customHeight="1">
      <c r="B78" s="271"/>
      <c r="D78" s="264"/>
      <c r="E78" s="271"/>
      <c r="F78" s="271"/>
      <c r="H78" s="264"/>
      <c r="I78" s="264"/>
      <c r="J78" s="264"/>
      <c r="K78" s="264"/>
      <c r="M78" s="392"/>
      <c r="Q78" s="271"/>
      <c r="S78" s="264"/>
      <c r="T78" s="271"/>
      <c r="U78" s="271"/>
      <c r="W78" s="264"/>
      <c r="X78" s="264"/>
      <c r="Y78" s="264"/>
      <c r="Z78" s="264"/>
      <c r="AB78" s="392"/>
    </row>
    <row r="79" spans="2:83" s="263" customFormat="1" ht="15" hidden="1" customHeight="1">
      <c r="B79" s="271"/>
      <c r="D79" s="264"/>
      <c r="E79" s="271"/>
      <c r="F79" s="271"/>
      <c r="H79" s="264"/>
      <c r="I79" s="264"/>
      <c r="J79" s="264"/>
      <c r="K79" s="264"/>
      <c r="M79" s="392"/>
      <c r="Q79" s="271"/>
      <c r="S79" s="264"/>
      <c r="T79" s="271"/>
      <c r="U79" s="271"/>
      <c r="W79" s="264"/>
      <c r="X79" s="264"/>
      <c r="Y79" s="264"/>
      <c r="Z79" s="264"/>
      <c r="AB79" s="392"/>
    </row>
    <row r="80" spans="2:83" s="263" customFormat="1" ht="15" hidden="1" customHeight="1">
      <c r="B80" s="271"/>
      <c r="D80" s="264"/>
      <c r="E80" s="271"/>
      <c r="F80" s="271"/>
      <c r="H80" s="264"/>
      <c r="I80" s="264"/>
      <c r="J80" s="264"/>
      <c r="K80" s="264"/>
      <c r="M80" s="392"/>
      <c r="Q80" s="271"/>
      <c r="S80" s="264"/>
      <c r="T80" s="271"/>
      <c r="U80" s="271"/>
      <c r="W80" s="264"/>
      <c r="X80" s="264"/>
      <c r="Y80" s="264"/>
      <c r="Z80" s="264"/>
      <c r="AB80" s="392"/>
    </row>
    <row r="81" spans="2:28" s="263" customFormat="1" ht="15" hidden="1" customHeight="1">
      <c r="B81" s="271"/>
      <c r="D81" s="264"/>
      <c r="E81" s="271"/>
      <c r="F81" s="271"/>
      <c r="H81" s="264"/>
      <c r="I81" s="264"/>
      <c r="J81" s="264"/>
      <c r="K81" s="264"/>
      <c r="M81" s="392"/>
      <c r="Q81" s="271"/>
      <c r="S81" s="264"/>
      <c r="T81" s="271"/>
      <c r="U81" s="271"/>
      <c r="W81" s="264"/>
      <c r="X81" s="264"/>
      <c r="Y81" s="264"/>
      <c r="Z81" s="264"/>
      <c r="AB81" s="392"/>
    </row>
    <row r="82" spans="2:28" s="263" customFormat="1" ht="15" hidden="1" customHeight="1">
      <c r="B82" s="271"/>
      <c r="D82" s="264"/>
      <c r="E82" s="271"/>
      <c r="F82" s="271"/>
      <c r="H82" s="264"/>
      <c r="I82" s="264"/>
      <c r="J82" s="264"/>
      <c r="K82" s="264"/>
      <c r="M82" s="392"/>
      <c r="Q82" s="271"/>
      <c r="S82" s="264"/>
      <c r="T82" s="271"/>
      <c r="U82" s="271"/>
      <c r="W82" s="264"/>
      <c r="X82" s="264"/>
      <c r="Y82" s="264"/>
      <c r="Z82" s="264"/>
      <c r="AB82" s="392"/>
    </row>
    <row r="83" spans="2:28" s="263" customFormat="1" ht="15" hidden="1" customHeight="1">
      <c r="B83" s="391"/>
      <c r="D83" s="264"/>
      <c r="E83" s="271"/>
      <c r="F83" s="271"/>
      <c r="H83" s="264"/>
      <c r="I83" s="264"/>
      <c r="J83" s="264"/>
      <c r="K83" s="264"/>
      <c r="M83" s="392"/>
      <c r="Q83" s="391"/>
      <c r="S83" s="264"/>
      <c r="T83" s="271"/>
      <c r="U83" s="271"/>
      <c r="W83" s="264"/>
      <c r="X83" s="264"/>
      <c r="Y83" s="264"/>
      <c r="Z83" s="264"/>
      <c r="AB83" s="392"/>
    </row>
    <row r="84" spans="2:28" s="263" customFormat="1" ht="15" hidden="1" customHeight="1">
      <c r="B84" s="271"/>
      <c r="D84" s="264"/>
      <c r="E84" s="271"/>
      <c r="F84" s="271"/>
      <c r="H84" s="264"/>
      <c r="I84" s="264"/>
      <c r="J84" s="264"/>
      <c r="K84" s="264"/>
      <c r="M84" s="392"/>
      <c r="Q84" s="271"/>
      <c r="S84" s="264"/>
      <c r="T84" s="271"/>
      <c r="U84" s="271"/>
      <c r="W84" s="264"/>
      <c r="X84" s="264"/>
      <c r="Y84" s="264"/>
      <c r="Z84" s="264"/>
      <c r="AB84" s="392"/>
    </row>
    <row r="85" spans="2:28" s="263" customFormat="1" ht="15" hidden="1" customHeight="1">
      <c r="B85" s="271"/>
      <c r="D85" s="264"/>
      <c r="E85" s="271"/>
      <c r="F85" s="271"/>
      <c r="H85" s="264"/>
      <c r="I85" s="264"/>
      <c r="J85" s="264"/>
      <c r="K85" s="264"/>
      <c r="M85" s="392"/>
      <c r="Q85" s="271"/>
      <c r="S85" s="264"/>
      <c r="T85" s="271"/>
      <c r="U85" s="271"/>
      <c r="W85" s="264"/>
      <c r="X85" s="264"/>
      <c r="Y85" s="264"/>
      <c r="Z85" s="264"/>
      <c r="AB85" s="392"/>
    </row>
    <row r="86" spans="2:28" s="263" customFormat="1" ht="15" hidden="1" customHeight="1">
      <c r="B86" s="271"/>
      <c r="Q86" s="271"/>
    </row>
    <row r="87" spans="2:28" s="263" customFormat="1" ht="15" hidden="1" customHeight="1"/>
    <row r="88" spans="2:28" s="263" customFormat="1" ht="15" hidden="1" customHeight="1">
      <c r="B88" s="391"/>
      <c r="Q88" s="391"/>
    </row>
    <row r="89" spans="2:28" s="263" customFormat="1" ht="15" hidden="1" customHeight="1"/>
    <row r="90" spans="2:28" s="263" customFormat="1" ht="15" hidden="1" customHeight="1"/>
    <row r="91" spans="2:28" s="263" customFormat="1" ht="15" hidden="1" customHeight="1"/>
    <row r="92" spans="2:28" s="263" customFormat="1" ht="15" hidden="1" customHeight="1"/>
    <row r="93" spans="2:28" s="263" customFormat="1" ht="15" hidden="1" customHeight="1"/>
    <row r="94" spans="2:28" s="263" customFormat="1" ht="15" hidden="1" customHeight="1"/>
    <row r="95" spans="2:28" s="263" customFormat="1" ht="15" hidden="1" customHeight="1"/>
    <row r="96" spans="2:28" s="263" customFormat="1" ht="15" hidden="1" customHeight="1"/>
    <row r="97" s="263" customFormat="1" ht="15" hidden="1" customHeight="1"/>
    <row r="98" s="263" customFormat="1" ht="15" hidden="1" customHeight="1"/>
    <row r="99" s="263" customFormat="1" ht="15" hidden="1" customHeight="1"/>
    <row r="100" s="263" customFormat="1" ht="15" hidden="1" customHeight="1"/>
    <row r="101" s="263" customFormat="1" ht="15" hidden="1" customHeight="1"/>
    <row r="102" s="263" customFormat="1" ht="15" hidden="1" customHeight="1"/>
    <row r="103" s="263" customFormat="1" ht="15" hidden="1" customHeight="1"/>
    <row r="104" s="263" customFormat="1" ht="15" hidden="1" customHeight="1"/>
    <row r="105" s="263" customFormat="1" ht="15" hidden="1" customHeight="1"/>
    <row r="106" s="263" customFormat="1" ht="15" hidden="1" customHeight="1"/>
    <row r="107" s="263" customFormat="1" ht="15" hidden="1" customHeight="1"/>
    <row r="108" s="263" customFormat="1" ht="15" hidden="1" customHeight="1"/>
    <row r="109" s="263" customFormat="1" ht="15.75" hidden="1" customHeight="1"/>
    <row r="110" s="263" customFormat="1" ht="18" hidden="1" customHeight="1"/>
    <row r="111" s="263" customFormat="1" ht="15" hidden="1" customHeight="1"/>
    <row r="112" s="263" customFormat="1" ht="15" hidden="1" customHeight="1"/>
    <row r="113" s="263" customFormat="1" ht="15.75" hidden="1" customHeight="1"/>
    <row r="114" s="263" customFormat="1" ht="15" hidden="1" customHeight="1"/>
    <row r="115" s="263" customFormat="1" ht="15" hidden="1" customHeight="1"/>
    <row r="116" s="263" customFormat="1" ht="15" hidden="1" customHeight="1"/>
    <row r="117" s="263" customFormat="1" ht="15" hidden="1" customHeight="1"/>
    <row r="118" s="263" customFormat="1" ht="15" hidden="1" customHeight="1"/>
    <row r="119" s="263" customFormat="1" ht="15" hidden="1" customHeight="1"/>
    <row r="120" s="263" customFormat="1" ht="15" hidden="1" customHeight="1"/>
    <row r="121" s="263" customFormat="1" ht="15" hidden="1" customHeight="1"/>
    <row r="122" s="263" customFormat="1" ht="15" hidden="1" customHeight="1"/>
    <row r="123" s="263" customFormat="1" ht="15" hidden="1" customHeight="1"/>
    <row r="124" s="263" customFormat="1" ht="15" hidden="1" customHeight="1"/>
    <row r="125" s="263" customFormat="1" ht="15" hidden="1" customHeight="1"/>
    <row r="126" s="263" customFormat="1" ht="15" hidden="1" customHeight="1"/>
    <row r="127" s="263" customFormat="1" ht="15" hidden="1" customHeight="1"/>
    <row r="128" s="263" customFormat="1" ht="15" hidden="1" customHeight="1"/>
    <row r="129" s="263" customFormat="1" ht="15" hidden="1" customHeight="1"/>
    <row r="130" s="263" customFormat="1" ht="15" hidden="1" customHeight="1"/>
    <row r="131" s="263" customFormat="1" ht="15" hidden="1" customHeight="1"/>
    <row r="132" s="263" customFormat="1" ht="15" hidden="1" customHeight="1"/>
    <row r="133" s="263" customFormat="1" ht="15" hidden="1" customHeight="1"/>
    <row r="134" s="263" customFormat="1" ht="15" hidden="1" customHeight="1"/>
    <row r="135" s="263" customFormat="1" ht="15" hidden="1" customHeight="1"/>
    <row r="136" s="263" customFormat="1" ht="15" hidden="1" customHeight="1"/>
    <row r="137" s="263" customFormat="1" ht="15" hidden="1" customHeight="1"/>
    <row r="138" s="263" customFormat="1" ht="15" hidden="1" customHeight="1"/>
    <row r="139" s="263" customFormat="1" ht="15" hidden="1" customHeight="1"/>
    <row r="140" s="263" customFormat="1" ht="15" hidden="1" customHeight="1"/>
    <row r="141" s="263" customFormat="1" ht="15" hidden="1" customHeight="1"/>
    <row r="142" s="263" customFormat="1" ht="15" hidden="1" customHeight="1"/>
    <row r="143" s="263" customFormat="1" ht="15" hidden="1" customHeight="1"/>
    <row r="144" s="263" customFormat="1" ht="15" hidden="1" customHeight="1"/>
    <row r="145" spans="2:24" s="263" customFormat="1" ht="15" hidden="1" customHeight="1"/>
    <row r="146" spans="2:24" s="263" customFormat="1" ht="15" hidden="1" customHeight="1"/>
    <row r="147" spans="2:24" s="263" customFormat="1" ht="15" hidden="1" customHeight="1"/>
    <row r="153" spans="2:24" s="263" customFormat="1" ht="15" hidden="1" customHeight="1">
      <c r="B153" s="273"/>
      <c r="C153" s="273"/>
      <c r="D153" s="273"/>
      <c r="E153" s="273"/>
      <c r="F153" s="273"/>
      <c r="G153" s="273"/>
      <c r="H153" s="273"/>
      <c r="I153" s="273"/>
      <c r="Q153" s="273"/>
      <c r="R153" s="273"/>
      <c r="S153" s="273"/>
      <c r="T153" s="273"/>
      <c r="U153" s="273"/>
      <c r="V153" s="273"/>
      <c r="W153" s="273"/>
      <c r="X153" s="273"/>
    </row>
    <row r="154" spans="2:24" s="263" customFormat="1" ht="9" hidden="1" customHeight="1">
      <c r="B154" s="393"/>
      <c r="C154" s="273"/>
      <c r="D154" s="273"/>
      <c r="E154" s="393"/>
      <c r="F154" s="393"/>
      <c r="G154" s="393"/>
      <c r="H154" s="393"/>
      <c r="I154" s="393"/>
      <c r="Q154" s="393"/>
      <c r="R154" s="273"/>
      <c r="S154" s="273"/>
      <c r="T154" s="393"/>
      <c r="U154" s="393"/>
      <c r="V154" s="393"/>
      <c r="W154" s="393"/>
      <c r="X154" s="393"/>
    </row>
    <row r="155" spans="2:24" s="263" customFormat="1" ht="15.75" hidden="1" customHeight="1">
      <c r="B155" s="394"/>
      <c r="C155" s="273"/>
      <c r="D155" s="273"/>
      <c r="E155" s="274"/>
      <c r="F155" s="274"/>
      <c r="G155" s="273"/>
      <c r="H155" s="273"/>
      <c r="I155" s="275"/>
      <c r="Q155" s="394"/>
      <c r="R155" s="273"/>
      <c r="S155" s="273"/>
      <c r="T155" s="274"/>
      <c r="U155" s="274"/>
      <c r="V155" s="273"/>
      <c r="W155" s="273"/>
      <c r="X155" s="275"/>
    </row>
    <row r="156" spans="2:24" s="263" customFormat="1" ht="15.75" hidden="1" customHeight="1">
      <c r="B156" s="395"/>
      <c r="C156" s="273"/>
      <c r="D156" s="273"/>
      <c r="E156" s="396"/>
      <c r="F156" s="396"/>
      <c r="G156" s="273"/>
      <c r="H156" s="273"/>
      <c r="I156" s="397"/>
      <c r="Q156" s="395"/>
      <c r="R156" s="273"/>
      <c r="S156" s="273"/>
      <c r="T156" s="396"/>
      <c r="U156" s="396"/>
      <c r="V156" s="273"/>
      <c r="W156" s="273"/>
      <c r="X156" s="397"/>
    </row>
    <row r="157" spans="2:24" s="263" customFormat="1" ht="6" hidden="1" customHeight="1">
      <c r="B157" s="395"/>
      <c r="C157" s="273"/>
      <c r="D157" s="273"/>
      <c r="E157" s="396"/>
      <c r="F157" s="396"/>
      <c r="G157" s="273"/>
      <c r="H157" s="273"/>
      <c r="I157" s="397"/>
      <c r="Q157" s="395"/>
      <c r="R157" s="273"/>
      <c r="S157" s="273"/>
      <c r="T157" s="396"/>
      <c r="U157" s="396"/>
      <c r="V157" s="273"/>
      <c r="W157" s="273"/>
      <c r="X157" s="397"/>
    </row>
    <row r="158" spans="2:24" s="263" customFormat="1" ht="15.75" hidden="1" customHeight="1">
      <c r="B158" s="395"/>
      <c r="C158" s="273"/>
      <c r="D158" s="273"/>
      <c r="E158" s="396"/>
      <c r="F158" s="396"/>
      <c r="G158" s="273"/>
      <c r="H158" s="273"/>
      <c r="I158" s="397"/>
      <c r="Q158" s="395"/>
      <c r="R158" s="273"/>
      <c r="S158" s="273"/>
      <c r="T158" s="396"/>
      <c r="U158" s="396"/>
      <c r="V158" s="273"/>
      <c r="W158" s="273"/>
      <c r="X158" s="397"/>
    </row>
    <row r="159" spans="2:24" s="263" customFormat="1" ht="6" hidden="1" customHeight="1">
      <c r="B159" s="395"/>
      <c r="C159" s="273"/>
      <c r="D159" s="273"/>
      <c r="E159" s="396"/>
      <c r="F159" s="396"/>
      <c r="G159" s="273"/>
      <c r="H159" s="273"/>
      <c r="I159" s="397"/>
      <c r="Q159" s="395"/>
      <c r="R159" s="273"/>
      <c r="S159" s="273"/>
      <c r="T159" s="396"/>
      <c r="U159" s="396"/>
      <c r="V159" s="273"/>
      <c r="W159" s="273"/>
      <c r="X159" s="397"/>
    </row>
    <row r="160" spans="2:24" s="263" customFormat="1" ht="15.75" hidden="1" customHeight="1">
      <c r="B160" s="395"/>
      <c r="C160" s="273"/>
      <c r="D160" s="273"/>
      <c r="E160" s="396"/>
      <c r="F160" s="396"/>
      <c r="G160" s="273"/>
      <c r="H160" s="273"/>
      <c r="I160" s="397"/>
      <c r="Q160" s="395"/>
      <c r="R160" s="273"/>
      <c r="S160" s="273"/>
      <c r="T160" s="396"/>
      <c r="U160" s="396"/>
      <c r="V160" s="273"/>
      <c r="W160" s="273"/>
      <c r="X160" s="397"/>
    </row>
    <row r="161" spans="2:28" s="263" customFormat="1" ht="6" hidden="1" customHeight="1">
      <c r="B161" s="395"/>
      <c r="C161" s="273"/>
      <c r="D161" s="273"/>
      <c r="E161" s="396"/>
      <c r="F161" s="396"/>
      <c r="G161" s="273"/>
      <c r="H161" s="273"/>
      <c r="I161" s="397"/>
      <c r="Q161" s="395"/>
      <c r="R161" s="273"/>
      <c r="S161" s="273"/>
      <c r="T161" s="396"/>
      <c r="U161" s="396"/>
      <c r="V161" s="273"/>
      <c r="W161" s="273"/>
      <c r="X161" s="397"/>
    </row>
    <row r="162" spans="2:28" s="263" customFormat="1" ht="15.75" hidden="1" customHeight="1">
      <c r="B162" s="395"/>
      <c r="C162" s="273"/>
      <c r="D162" s="273"/>
      <c r="E162" s="396"/>
      <c r="F162" s="396"/>
      <c r="G162" s="273"/>
      <c r="H162" s="273"/>
      <c r="I162" s="398"/>
      <c r="Q162" s="395"/>
      <c r="R162" s="273"/>
      <c r="S162" s="273"/>
      <c r="T162" s="396"/>
      <c r="U162" s="396"/>
      <c r="V162" s="273"/>
      <c r="W162" s="273"/>
      <c r="X162" s="398"/>
    </row>
    <row r="163" spans="2:28" s="263" customFormat="1" ht="15.75" hidden="1" customHeight="1">
      <c r="B163" s="395"/>
      <c r="C163" s="273"/>
      <c r="D163" s="273"/>
      <c r="E163" s="396"/>
      <c r="F163" s="396"/>
      <c r="G163" s="273"/>
      <c r="H163" s="273"/>
      <c r="I163" s="397"/>
      <c r="Q163" s="395"/>
      <c r="R163" s="273"/>
      <c r="S163" s="273"/>
      <c r="T163" s="396"/>
      <c r="U163" s="396"/>
      <c r="V163" s="273"/>
      <c r="W163" s="273"/>
      <c r="X163" s="397"/>
    </row>
    <row r="164" spans="2:28" s="263" customFormat="1" ht="15.75" hidden="1" customHeight="1">
      <c r="B164" s="395"/>
      <c r="C164" s="273"/>
      <c r="D164" s="273"/>
      <c r="E164" s="396"/>
      <c r="F164" s="396"/>
      <c r="G164" s="273"/>
      <c r="H164" s="273"/>
      <c r="I164" s="397"/>
      <c r="Q164" s="395"/>
      <c r="R164" s="273"/>
      <c r="S164" s="273"/>
      <c r="T164" s="396"/>
      <c r="U164" s="396"/>
      <c r="V164" s="273"/>
      <c r="W164" s="273"/>
      <c r="X164" s="397"/>
    </row>
    <row r="165" spans="2:28" s="263" customFormat="1" ht="6" hidden="1" customHeight="1">
      <c r="B165" s="395"/>
      <c r="C165" s="273"/>
      <c r="D165" s="273"/>
      <c r="E165" s="396"/>
      <c r="F165" s="396"/>
      <c r="G165" s="273"/>
      <c r="H165" s="273"/>
      <c r="I165" s="398"/>
      <c r="Q165" s="395"/>
      <c r="R165" s="273"/>
      <c r="S165" s="273"/>
      <c r="T165" s="396"/>
      <c r="U165" s="396"/>
      <c r="V165" s="273"/>
      <c r="W165" s="273"/>
      <c r="X165" s="398"/>
    </row>
    <row r="166" spans="2:28" s="263" customFormat="1" ht="15.75" hidden="1" customHeight="1">
      <c r="B166" s="399"/>
      <c r="C166" s="400"/>
      <c r="D166" s="400"/>
      <c r="E166" s="401"/>
      <c r="F166" s="402"/>
      <c r="G166" s="400"/>
      <c r="H166" s="400"/>
      <c r="I166" s="403"/>
      <c r="Q166" s="399"/>
      <c r="R166" s="400"/>
      <c r="S166" s="400"/>
      <c r="T166" s="401"/>
      <c r="U166" s="402"/>
      <c r="V166" s="400"/>
      <c r="W166" s="400"/>
      <c r="X166" s="403"/>
    </row>
    <row r="174" spans="2:28" s="263" customFormat="1" ht="16.5" hidden="1" customHeight="1">
      <c r="B174" s="276" t="s">
        <v>204</v>
      </c>
      <c r="C174" s="274"/>
      <c r="D174" s="274"/>
      <c r="E174" s="274"/>
      <c r="F174" s="274"/>
      <c r="G174" s="274"/>
      <c r="H174" s="273"/>
      <c r="I174" s="273"/>
      <c r="J174" s="273"/>
      <c r="K174" s="273"/>
      <c r="L174" s="273"/>
      <c r="M174" s="273"/>
      <c r="Q174" s="276" t="s">
        <v>204</v>
      </c>
      <c r="R174" s="274"/>
      <c r="S174" s="274"/>
      <c r="T174" s="274"/>
      <c r="U174" s="274"/>
      <c r="V174" s="274"/>
      <c r="W174" s="273"/>
      <c r="X174" s="273"/>
      <c r="Y174" s="273"/>
      <c r="Z174" s="273"/>
      <c r="AA174" s="273"/>
      <c r="AB174" s="273"/>
    </row>
    <row r="175" spans="2:28" s="263" customFormat="1" ht="16.5" hidden="1" customHeight="1">
      <c r="B175" s="276"/>
      <c r="C175" s="274"/>
      <c r="D175" s="274"/>
      <c r="E175" s="274"/>
      <c r="F175" s="274"/>
      <c r="G175" s="274"/>
      <c r="H175" s="273"/>
      <c r="I175" s="273"/>
      <c r="J175" s="273"/>
      <c r="K175" s="273"/>
      <c r="L175" s="273"/>
      <c r="M175" s="273"/>
      <c r="Q175" s="276"/>
      <c r="R175" s="274"/>
      <c r="S175" s="274"/>
      <c r="T175" s="274"/>
      <c r="U175" s="274"/>
      <c r="V175" s="274"/>
      <c r="W175" s="273"/>
      <c r="X175" s="273"/>
      <c r="Y175" s="273"/>
      <c r="Z175" s="273"/>
      <c r="AA175" s="273"/>
      <c r="AB175" s="273"/>
    </row>
    <row r="176" spans="2:28" s="263" customFormat="1" ht="16.5" hidden="1" customHeight="1">
      <c r="B176" s="277"/>
      <c r="C176" s="278" t="s">
        <v>147</v>
      </c>
      <c r="D176" s="273"/>
      <c r="E176" s="279" t="s">
        <v>151</v>
      </c>
      <c r="F176" s="279"/>
      <c r="G176" s="279" t="s">
        <v>153</v>
      </c>
      <c r="H176" s="273"/>
      <c r="I176" s="279" t="s">
        <v>155</v>
      </c>
      <c r="J176" s="273"/>
      <c r="K176" s="278" t="s">
        <v>137</v>
      </c>
      <c r="L176" s="278" t="s">
        <v>138</v>
      </c>
      <c r="M176" s="278" t="s">
        <v>143</v>
      </c>
      <c r="Q176" s="277"/>
      <c r="R176" s="278" t="s">
        <v>147</v>
      </c>
      <c r="S176" s="273"/>
      <c r="T176" s="279" t="s">
        <v>151</v>
      </c>
      <c r="U176" s="279"/>
      <c r="V176" s="279" t="s">
        <v>153</v>
      </c>
      <c r="W176" s="273"/>
      <c r="X176" s="279" t="s">
        <v>155</v>
      </c>
      <c r="Y176" s="273"/>
      <c r="Z176" s="278" t="s">
        <v>137</v>
      </c>
      <c r="AA176" s="278" t="s">
        <v>138</v>
      </c>
      <c r="AB176" s="278" t="s">
        <v>143</v>
      </c>
    </row>
    <row r="177" spans="2:28" s="263" customFormat="1" ht="16.5" hidden="1" customHeight="1">
      <c r="B177" s="277"/>
      <c r="C177" s="274" t="s">
        <v>205</v>
      </c>
      <c r="D177" s="273"/>
      <c r="E177" s="280"/>
      <c r="F177" s="280"/>
      <c r="G177" s="280"/>
      <c r="H177" s="273"/>
      <c r="I177" s="281"/>
      <c r="J177" s="273"/>
      <c r="K177" s="275"/>
      <c r="L177" s="275"/>
      <c r="M177" s="275"/>
      <c r="Q177" s="277"/>
      <c r="R177" s="274" t="s">
        <v>205</v>
      </c>
      <c r="S177" s="273"/>
      <c r="T177" s="280"/>
      <c r="U177" s="280"/>
      <c r="V177" s="280"/>
      <c r="W177" s="273"/>
      <c r="X177" s="281"/>
      <c r="Y177" s="273"/>
      <c r="Z177" s="275"/>
      <c r="AA177" s="275"/>
      <c r="AB177" s="275"/>
    </row>
    <row r="178" spans="2:28" s="263" customFormat="1" ht="16.5" hidden="1" customHeight="1">
      <c r="B178" s="277"/>
      <c r="C178" s="273">
        <v>12</v>
      </c>
      <c r="D178" s="273"/>
      <c r="E178" s="282"/>
      <c r="F178" s="282"/>
      <c r="G178" s="282"/>
      <c r="H178" s="282"/>
      <c r="I178" s="281">
        <v>12</v>
      </c>
      <c r="J178" s="273"/>
      <c r="K178" s="275"/>
      <c r="L178" s="275"/>
      <c r="M178" s="275"/>
      <c r="Q178" s="277"/>
      <c r="R178" s="273">
        <v>12</v>
      </c>
      <c r="S178" s="273"/>
      <c r="T178" s="282"/>
      <c r="U178" s="282"/>
      <c r="V178" s="282"/>
      <c r="W178" s="282"/>
      <c r="X178" s="281">
        <v>12</v>
      </c>
      <c r="Y178" s="273"/>
      <c r="Z178" s="275"/>
      <c r="AA178" s="275"/>
      <c r="AB178" s="275"/>
    </row>
    <row r="179" spans="2:28" s="263" customFormat="1" ht="16.5" hidden="1" customHeight="1">
      <c r="B179" s="277"/>
      <c r="C179" s="273">
        <v>14</v>
      </c>
      <c r="D179" s="273"/>
      <c r="E179" s="281">
        <v>14</v>
      </c>
      <c r="F179" s="281"/>
      <c r="G179" s="281"/>
      <c r="H179" s="282"/>
      <c r="I179" s="281">
        <v>14</v>
      </c>
      <c r="J179" s="273"/>
      <c r="K179" s="275">
        <v>14</v>
      </c>
      <c r="L179" s="275"/>
      <c r="M179" s="275"/>
      <c r="Q179" s="277"/>
      <c r="R179" s="273">
        <v>14</v>
      </c>
      <c r="S179" s="273"/>
      <c r="T179" s="281">
        <v>14</v>
      </c>
      <c r="U179" s="281"/>
      <c r="V179" s="281"/>
      <c r="W179" s="282"/>
      <c r="X179" s="281">
        <v>14</v>
      </c>
      <c r="Y179" s="273"/>
      <c r="Z179" s="275">
        <v>14</v>
      </c>
      <c r="AA179" s="275"/>
      <c r="AB179" s="275"/>
    </row>
    <row r="180" spans="2:28" s="263" customFormat="1" ht="16.5" hidden="1" customHeight="1">
      <c r="B180" s="277"/>
      <c r="C180" s="273">
        <v>16</v>
      </c>
      <c r="D180" s="273"/>
      <c r="E180" s="281">
        <v>16</v>
      </c>
      <c r="F180" s="281"/>
      <c r="G180" s="281"/>
      <c r="H180" s="282"/>
      <c r="I180" s="281">
        <v>16</v>
      </c>
      <c r="J180" s="273"/>
      <c r="K180" s="275"/>
      <c r="L180" s="275">
        <v>16</v>
      </c>
      <c r="M180" s="275">
        <v>16</v>
      </c>
      <c r="Q180" s="277"/>
      <c r="R180" s="273">
        <v>16</v>
      </c>
      <c r="S180" s="273"/>
      <c r="T180" s="281">
        <v>16</v>
      </c>
      <c r="U180" s="281"/>
      <c r="V180" s="281"/>
      <c r="W180" s="282"/>
      <c r="X180" s="281">
        <v>16</v>
      </c>
      <c r="Y180" s="273"/>
      <c r="Z180" s="275"/>
      <c r="AA180" s="275">
        <v>16</v>
      </c>
      <c r="AB180" s="275">
        <v>16</v>
      </c>
    </row>
    <row r="181" spans="2:28" s="263" customFormat="1" ht="16.5" hidden="1" customHeight="1">
      <c r="B181" s="277"/>
      <c r="C181" s="273">
        <v>18</v>
      </c>
      <c r="D181" s="273"/>
      <c r="E181" s="281"/>
      <c r="F181" s="281"/>
      <c r="G181" s="281"/>
      <c r="H181" s="282"/>
      <c r="I181" s="281"/>
      <c r="J181" s="273"/>
      <c r="K181" s="275">
        <v>18</v>
      </c>
      <c r="L181" s="275">
        <v>18</v>
      </c>
      <c r="M181" s="275"/>
      <c r="Q181" s="277"/>
      <c r="R181" s="273">
        <v>18</v>
      </c>
      <c r="S181" s="273"/>
      <c r="T181" s="281"/>
      <c r="U181" s="281"/>
      <c r="V181" s="281"/>
      <c r="W181" s="282"/>
      <c r="X181" s="281"/>
      <c r="Y181" s="273"/>
      <c r="Z181" s="275">
        <v>18</v>
      </c>
      <c r="AA181" s="275">
        <v>18</v>
      </c>
      <c r="AB181" s="275"/>
    </row>
    <row r="182" spans="2:28" s="263" customFormat="1" ht="16.5" hidden="1" customHeight="1">
      <c r="B182" s="277"/>
      <c r="C182" s="273">
        <v>20</v>
      </c>
      <c r="D182" s="273"/>
      <c r="E182" s="281">
        <v>20</v>
      </c>
      <c r="F182" s="281"/>
      <c r="G182" s="281"/>
      <c r="H182" s="282"/>
      <c r="I182" s="281">
        <v>20</v>
      </c>
      <c r="J182" s="273"/>
      <c r="K182" s="275">
        <v>20</v>
      </c>
      <c r="L182" s="275">
        <v>20</v>
      </c>
      <c r="M182" s="275">
        <v>20</v>
      </c>
      <c r="Q182" s="277"/>
      <c r="R182" s="273">
        <v>20</v>
      </c>
      <c r="S182" s="273"/>
      <c r="T182" s="281">
        <v>20</v>
      </c>
      <c r="U182" s="281"/>
      <c r="V182" s="281"/>
      <c r="W182" s="282"/>
      <c r="X182" s="281">
        <v>20</v>
      </c>
      <c r="Y182" s="273"/>
      <c r="Z182" s="275">
        <v>20</v>
      </c>
      <c r="AA182" s="275">
        <v>20</v>
      </c>
      <c r="AB182" s="275">
        <v>20</v>
      </c>
    </row>
    <row r="183" spans="2:28" s="263" customFormat="1" ht="16.5" hidden="1" customHeight="1">
      <c r="B183" s="277"/>
      <c r="C183" s="273">
        <v>22</v>
      </c>
      <c r="D183" s="273"/>
      <c r="E183" s="281">
        <v>22</v>
      </c>
      <c r="F183" s="281"/>
      <c r="G183" s="281"/>
      <c r="H183" s="282"/>
      <c r="I183" s="281"/>
      <c r="J183" s="273"/>
      <c r="K183" s="275"/>
      <c r="L183" s="275">
        <v>22</v>
      </c>
      <c r="M183" s="275"/>
      <c r="Q183" s="277"/>
      <c r="R183" s="273">
        <v>22</v>
      </c>
      <c r="S183" s="273"/>
      <c r="T183" s="281">
        <v>22</v>
      </c>
      <c r="U183" s="281"/>
      <c r="V183" s="281"/>
      <c r="W183" s="282"/>
      <c r="X183" s="281"/>
      <c r="Y183" s="273"/>
      <c r="Z183" s="275"/>
      <c r="AA183" s="275">
        <v>22</v>
      </c>
      <c r="AB183" s="275"/>
    </row>
    <row r="184" spans="2:28" s="263" customFormat="1" ht="16.5" hidden="1" customHeight="1">
      <c r="C184" s="273">
        <v>26</v>
      </c>
      <c r="D184" s="273"/>
      <c r="E184" s="281">
        <v>26</v>
      </c>
      <c r="F184" s="281"/>
      <c r="G184" s="281">
        <v>26</v>
      </c>
      <c r="H184" s="282"/>
      <c r="I184" s="283">
        <v>25</v>
      </c>
      <c r="J184" s="273"/>
      <c r="K184" s="275">
        <v>26</v>
      </c>
      <c r="L184" s="275">
        <v>26</v>
      </c>
      <c r="M184" s="275">
        <v>26</v>
      </c>
      <c r="R184" s="273">
        <v>26</v>
      </c>
      <c r="S184" s="273"/>
      <c r="T184" s="281">
        <v>26</v>
      </c>
      <c r="U184" s="281"/>
      <c r="V184" s="281">
        <v>26</v>
      </c>
      <c r="W184" s="282"/>
      <c r="X184" s="283">
        <v>25</v>
      </c>
      <c r="Y184" s="273"/>
      <c r="Z184" s="275">
        <v>26</v>
      </c>
      <c r="AA184" s="275">
        <v>26</v>
      </c>
      <c r="AB184" s="275">
        <v>26</v>
      </c>
    </row>
    <row r="185" spans="2:28" s="263" customFormat="1" ht="16.5" hidden="1" customHeight="1">
      <c r="C185" s="273">
        <v>30</v>
      </c>
      <c r="D185" s="273"/>
      <c r="E185" s="281">
        <v>30</v>
      </c>
      <c r="F185" s="281"/>
      <c r="G185" s="281">
        <v>30</v>
      </c>
      <c r="H185" s="282"/>
      <c r="I185" s="284"/>
      <c r="J185" s="273"/>
      <c r="K185" s="275">
        <v>30</v>
      </c>
      <c r="L185" s="275">
        <v>30</v>
      </c>
      <c r="M185" s="275">
        <v>30</v>
      </c>
      <c r="R185" s="273">
        <v>30</v>
      </c>
      <c r="S185" s="273"/>
      <c r="T185" s="281">
        <v>30</v>
      </c>
      <c r="U185" s="281"/>
      <c r="V185" s="281">
        <v>30</v>
      </c>
      <c r="W185" s="282"/>
      <c r="X185" s="284"/>
      <c r="Y185" s="273"/>
      <c r="Z185" s="275">
        <v>30</v>
      </c>
      <c r="AA185" s="275">
        <v>30</v>
      </c>
      <c r="AB185" s="275">
        <v>30</v>
      </c>
    </row>
    <row r="186" spans="2:28" s="263" customFormat="1" ht="16.5" hidden="1" customHeight="1">
      <c r="C186" s="273">
        <v>34</v>
      </c>
      <c r="D186" s="273"/>
      <c r="E186" s="281">
        <v>34</v>
      </c>
      <c r="F186" s="281"/>
      <c r="G186" s="281">
        <v>34</v>
      </c>
      <c r="H186" s="282"/>
      <c r="I186" s="283">
        <v>32</v>
      </c>
      <c r="J186" s="273"/>
      <c r="K186" s="275">
        <v>34</v>
      </c>
      <c r="L186" s="275">
        <v>34</v>
      </c>
      <c r="M186" s="275"/>
      <c r="R186" s="273">
        <v>34</v>
      </c>
      <c r="S186" s="273"/>
      <c r="T186" s="281">
        <v>34</v>
      </c>
      <c r="U186" s="281"/>
      <c r="V186" s="281">
        <v>34</v>
      </c>
      <c r="W186" s="282"/>
      <c r="X186" s="283">
        <v>32</v>
      </c>
      <c r="Y186" s="273"/>
      <c r="Z186" s="275">
        <v>34</v>
      </c>
      <c r="AA186" s="275">
        <v>34</v>
      </c>
      <c r="AB186" s="275"/>
    </row>
    <row r="187" spans="2:28" s="263" customFormat="1" ht="16.5" hidden="1" customHeight="1">
      <c r="C187" s="273">
        <v>40</v>
      </c>
      <c r="D187" s="273"/>
      <c r="E187" s="281">
        <v>40</v>
      </c>
      <c r="F187" s="281"/>
      <c r="G187" s="281">
        <v>40</v>
      </c>
      <c r="H187" s="282"/>
      <c r="I187" s="283">
        <v>40</v>
      </c>
      <c r="J187" s="273"/>
      <c r="K187" s="275">
        <v>40</v>
      </c>
      <c r="L187" s="275">
        <v>40</v>
      </c>
      <c r="M187" s="275">
        <v>40</v>
      </c>
      <c r="R187" s="273">
        <v>40</v>
      </c>
      <c r="S187" s="273"/>
      <c r="T187" s="281">
        <v>40</v>
      </c>
      <c r="U187" s="281"/>
      <c r="V187" s="281">
        <v>40</v>
      </c>
      <c r="W187" s="282"/>
      <c r="X187" s="283">
        <v>40</v>
      </c>
      <c r="Y187" s="273"/>
      <c r="Z187" s="275">
        <v>40</v>
      </c>
      <c r="AA187" s="275">
        <v>40</v>
      </c>
      <c r="AB187" s="275">
        <v>40</v>
      </c>
    </row>
    <row r="188" spans="2:28" s="263" customFormat="1" ht="16.5" hidden="1" customHeight="1">
      <c r="C188" s="285"/>
      <c r="D188" s="273"/>
      <c r="E188" s="282"/>
      <c r="F188" s="282"/>
      <c r="G188" s="273"/>
      <c r="H188" s="286"/>
      <c r="I188" s="273"/>
      <c r="J188" s="282"/>
      <c r="K188" s="282"/>
      <c r="L188" s="281"/>
      <c r="M188" s="273"/>
      <c r="R188" s="285"/>
      <c r="S188" s="273"/>
      <c r="T188" s="282"/>
      <c r="U188" s="282"/>
      <c r="V188" s="273"/>
      <c r="W188" s="286"/>
      <c r="X188" s="273"/>
      <c r="Y188" s="282"/>
      <c r="Z188" s="282"/>
      <c r="AA188" s="281"/>
      <c r="AB188" s="273"/>
    </row>
    <row r="189" spans="2:28" s="263" customFormat="1" ht="8.25" hidden="1" customHeight="1">
      <c r="C189" s="280"/>
      <c r="D189" s="280"/>
      <c r="E189" s="280"/>
      <c r="F189" s="280"/>
      <c r="G189" s="280"/>
      <c r="H189" s="273"/>
      <c r="I189" s="273"/>
      <c r="J189" s="273"/>
      <c r="K189" s="273"/>
      <c r="L189" s="281"/>
      <c r="M189" s="273"/>
      <c r="R189" s="280"/>
      <c r="S189" s="280"/>
      <c r="T189" s="280"/>
      <c r="U189" s="280"/>
      <c r="V189" s="280"/>
      <c r="W189" s="273"/>
      <c r="X189" s="273"/>
      <c r="Y189" s="273"/>
      <c r="Z189" s="273"/>
      <c r="AA189" s="281"/>
      <c r="AB189" s="273"/>
    </row>
    <row r="190" spans="2:28" s="263" customFormat="1" ht="16.5" hidden="1" customHeight="1">
      <c r="C190" s="287" t="s">
        <v>206</v>
      </c>
      <c r="D190" s="273"/>
      <c r="E190" s="273"/>
      <c r="F190" s="273"/>
      <c r="G190" s="273"/>
      <c r="H190" s="273"/>
      <c r="I190" s="273"/>
      <c r="J190" s="273"/>
      <c r="K190" s="273"/>
      <c r="L190" s="281"/>
      <c r="M190" s="273"/>
      <c r="R190" s="287" t="s">
        <v>206</v>
      </c>
      <c r="S190" s="273"/>
      <c r="T190" s="273"/>
      <c r="U190" s="273"/>
      <c r="V190" s="273"/>
      <c r="W190" s="273"/>
      <c r="X190" s="273"/>
      <c r="Y190" s="273"/>
      <c r="Z190" s="273"/>
      <c r="AA190" s="281"/>
      <c r="AB190" s="273"/>
    </row>
    <row r="205" spans="5:50" s="264" customFormat="1" ht="15" hidden="1" customHeight="1">
      <c r="E205" s="288" t="s">
        <v>207</v>
      </c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T205" s="288" t="s">
        <v>207</v>
      </c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63"/>
      <c r="AF205" s="288"/>
      <c r="AG205" s="288"/>
      <c r="AH205" s="263"/>
      <c r="AI205" s="263"/>
      <c r="AJ205" s="263"/>
      <c r="AK205" s="263"/>
      <c r="AL205" s="263"/>
      <c r="AM205" s="263"/>
      <c r="AN205" s="263"/>
      <c r="AO205" s="288"/>
    </row>
    <row r="206" spans="5:50" s="264" customFormat="1" ht="15.75" hidden="1" customHeight="1"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T206" s="288"/>
      <c r="U206" s="288"/>
      <c r="V206" s="288"/>
      <c r="W206" s="288"/>
      <c r="X206" s="288"/>
      <c r="Y206" s="288"/>
      <c r="Z206" s="288"/>
      <c r="AA206" s="288"/>
      <c r="AB206" s="288"/>
      <c r="AC206" s="288"/>
      <c r="AD206" s="288"/>
      <c r="AE206" s="263"/>
      <c r="AF206" s="263"/>
      <c r="AG206" s="263"/>
      <c r="AH206" s="263"/>
      <c r="AI206" s="263"/>
      <c r="AJ206" s="263"/>
      <c r="AK206" s="263"/>
      <c r="AL206" s="263"/>
      <c r="AM206" s="263"/>
      <c r="AN206" s="263"/>
      <c r="AU206" s="288"/>
      <c r="AV206" s="289"/>
      <c r="AW206" s="290"/>
    </row>
    <row r="207" spans="5:50" s="264" customFormat="1" ht="15.75" hidden="1" customHeight="1">
      <c r="E207" s="288" t="s">
        <v>165</v>
      </c>
      <c r="F207" s="288"/>
      <c r="G207" s="289"/>
      <c r="H207" s="289" t="s">
        <v>151</v>
      </c>
      <c r="I207" s="289"/>
      <c r="J207" s="289"/>
      <c r="K207" s="289"/>
      <c r="L207" s="289" t="s">
        <v>153</v>
      </c>
      <c r="M207" s="289"/>
      <c r="N207" s="289" t="s">
        <v>155</v>
      </c>
      <c r="O207" s="288"/>
      <c r="T207" s="288" t="s">
        <v>165</v>
      </c>
      <c r="U207" s="288"/>
      <c r="V207" s="289"/>
      <c r="W207" s="289" t="s">
        <v>151</v>
      </c>
      <c r="X207" s="289"/>
      <c r="Y207" s="289"/>
      <c r="Z207" s="289"/>
      <c r="AA207" s="289" t="s">
        <v>153</v>
      </c>
      <c r="AB207" s="289"/>
      <c r="AC207" s="289" t="s">
        <v>155</v>
      </c>
      <c r="AD207" s="288"/>
      <c r="AE207" s="263"/>
      <c r="AF207" s="263"/>
      <c r="AG207" s="263"/>
      <c r="AH207" s="263"/>
      <c r="AI207" s="263"/>
      <c r="AJ207" s="263"/>
      <c r="AK207" s="263"/>
      <c r="AL207" s="263"/>
      <c r="AM207" s="263"/>
      <c r="AO207" s="291"/>
      <c r="AP207" s="268"/>
      <c r="AQ207" s="268"/>
      <c r="AR207" s="268"/>
      <c r="AS207" s="268"/>
      <c r="AU207" s="288"/>
      <c r="AV207" s="292"/>
      <c r="AW207" s="293"/>
    </row>
    <row r="208" spans="5:50" s="264" customFormat="1" ht="15" hidden="1" customHeight="1">
      <c r="E208" s="294">
        <v>12</v>
      </c>
      <c r="F208" s="294"/>
      <c r="G208" s="289"/>
      <c r="H208" s="295"/>
      <c r="I208" s="289"/>
      <c r="J208" s="294"/>
      <c r="K208" s="289"/>
      <c r="L208" s="295"/>
      <c r="M208" s="289"/>
      <c r="N208" s="294">
        <v>12</v>
      </c>
      <c r="O208" s="296"/>
      <c r="T208" s="294">
        <v>12</v>
      </c>
      <c r="U208" s="294"/>
      <c r="V208" s="289"/>
      <c r="W208" s="295"/>
      <c r="X208" s="289"/>
      <c r="Y208" s="294"/>
      <c r="Z208" s="289"/>
      <c r="AA208" s="295"/>
      <c r="AB208" s="289"/>
      <c r="AC208" s="294">
        <v>12</v>
      </c>
      <c r="AD208" s="296"/>
      <c r="AE208" s="263"/>
      <c r="AF208" s="263"/>
      <c r="AG208" s="263"/>
      <c r="AH208" s="263"/>
      <c r="AI208" s="263"/>
      <c r="AJ208" s="263"/>
      <c r="AK208" s="263"/>
      <c r="AL208" s="263"/>
      <c r="AM208" s="263"/>
      <c r="AO208" s="289"/>
      <c r="AP208" s="289"/>
      <c r="AQ208" s="288"/>
      <c r="AR208" s="263"/>
      <c r="AS208" s="289"/>
      <c r="AU208" s="288"/>
      <c r="AV208" s="289"/>
      <c r="AW208" s="293"/>
      <c r="AX208" s="263">
        <f>IFERROR(INDEX(AW:AW,SMALL(IF((AW$208:AW$262&lt;&gt;0),ROW($208:$262)),ROWS(AX$208:AX208))),"")</f>
        <v>0</v>
      </c>
    </row>
    <row r="209" spans="2:50" s="264" customFormat="1" ht="15" hidden="1" customHeight="1">
      <c r="E209" s="294">
        <v>14</v>
      </c>
      <c r="F209" s="294"/>
      <c r="G209" s="289"/>
      <c r="H209" s="294">
        <v>14</v>
      </c>
      <c r="I209" s="289"/>
      <c r="J209" s="294"/>
      <c r="K209" s="289"/>
      <c r="L209" s="295"/>
      <c r="M209" s="289"/>
      <c r="N209" s="294">
        <v>14</v>
      </c>
      <c r="O209" s="296"/>
      <c r="T209" s="294">
        <v>14</v>
      </c>
      <c r="U209" s="294"/>
      <c r="V209" s="289"/>
      <c r="W209" s="294">
        <v>14</v>
      </c>
      <c r="X209" s="289"/>
      <c r="Y209" s="294"/>
      <c r="Z209" s="289"/>
      <c r="AA209" s="295"/>
      <c r="AB209" s="289"/>
      <c r="AC209" s="294">
        <v>14</v>
      </c>
      <c r="AD209" s="296"/>
      <c r="AE209" s="263"/>
      <c r="AF209" s="263"/>
      <c r="AG209" s="263"/>
      <c r="AH209" s="263"/>
      <c r="AI209" s="263"/>
      <c r="AJ209" s="263"/>
      <c r="AK209" s="263"/>
      <c r="AL209" s="263"/>
      <c r="AM209" s="263"/>
      <c r="AO209" s="289"/>
      <c r="AP209" s="289"/>
      <c r="AQ209" s="288"/>
      <c r="AR209" s="263"/>
      <c r="AS209" s="289"/>
      <c r="AU209" s="288"/>
      <c r="AV209" s="289"/>
      <c r="AW209" s="293"/>
      <c r="AX209" s="263" t="str">
        <f t="array" ref="AX209">IFERROR(INDEX(AW:AW,SMALL(IF((AW$208:AW$262&lt;&gt;0),ROW($208:$262)),ROWS(AX$208:AX209))),"")</f>
        <v/>
      </c>
    </row>
    <row r="210" spans="2:50" s="264" customFormat="1" ht="15" hidden="1" customHeight="1">
      <c r="E210" s="294">
        <v>16</v>
      </c>
      <c r="F210" s="294"/>
      <c r="G210" s="289"/>
      <c r="H210" s="294">
        <v>16</v>
      </c>
      <c r="I210" s="289"/>
      <c r="J210" s="294"/>
      <c r="K210" s="289"/>
      <c r="L210" s="295"/>
      <c r="M210" s="289"/>
      <c r="N210" s="294">
        <v>16</v>
      </c>
      <c r="O210" s="296"/>
      <c r="T210" s="294">
        <v>16</v>
      </c>
      <c r="U210" s="294"/>
      <c r="V210" s="289"/>
      <c r="W210" s="294">
        <v>16</v>
      </c>
      <c r="X210" s="289"/>
      <c r="Y210" s="294"/>
      <c r="Z210" s="289"/>
      <c r="AA210" s="295"/>
      <c r="AB210" s="289"/>
      <c r="AC210" s="294">
        <v>16</v>
      </c>
      <c r="AD210" s="296"/>
      <c r="AE210" s="263"/>
      <c r="AF210" s="263"/>
      <c r="AG210" s="263"/>
      <c r="AH210" s="263"/>
      <c r="AI210" s="263"/>
      <c r="AJ210" s="263"/>
      <c r="AK210" s="263"/>
      <c r="AL210" s="263"/>
      <c r="AM210" s="263"/>
      <c r="AO210" s="289"/>
      <c r="AP210" s="289"/>
      <c r="AQ210" s="288"/>
      <c r="AR210" s="263"/>
      <c r="AS210" s="289"/>
      <c r="AU210" s="288"/>
      <c r="AV210" s="289"/>
      <c r="AW210" s="293"/>
      <c r="AX210" s="263" t="str">
        <f t="array" ref="AX210">IFERROR(INDEX(AW:AW,SMALL(IF((AW$208:AW$262&lt;&gt;0),ROW($208:$262)),ROWS(AX$208:AX210))),"")</f>
        <v/>
      </c>
    </row>
    <row r="211" spans="2:50" s="264" customFormat="1" ht="15" hidden="1" customHeight="1">
      <c r="E211" s="294">
        <v>18</v>
      </c>
      <c r="F211" s="294"/>
      <c r="G211" s="289"/>
      <c r="H211" s="295"/>
      <c r="I211" s="289"/>
      <c r="J211" s="294"/>
      <c r="K211" s="289"/>
      <c r="L211" s="295"/>
      <c r="M211" s="289"/>
      <c r="N211" s="295"/>
      <c r="O211" s="296"/>
      <c r="T211" s="294">
        <v>18</v>
      </c>
      <c r="U211" s="294"/>
      <c r="V211" s="289"/>
      <c r="W211" s="295"/>
      <c r="X211" s="289"/>
      <c r="Y211" s="294"/>
      <c r="Z211" s="289"/>
      <c r="AA211" s="295"/>
      <c r="AB211" s="289"/>
      <c r="AC211" s="295"/>
      <c r="AD211" s="296"/>
      <c r="AE211" s="296"/>
      <c r="AF211" s="263"/>
      <c r="AG211" s="263"/>
      <c r="AH211" s="263"/>
      <c r="AI211" s="263"/>
      <c r="AJ211" s="263"/>
      <c r="AK211" s="263"/>
      <c r="AL211" s="263"/>
      <c r="AM211" s="263"/>
      <c r="AO211" s="289"/>
      <c r="AP211" s="289"/>
      <c r="AQ211" s="288"/>
      <c r="AR211" s="271"/>
      <c r="AS211" s="289"/>
      <c r="AU211" s="288"/>
      <c r="AV211" s="289"/>
      <c r="AW211" s="293"/>
      <c r="AX211" s="263" t="str">
        <f t="array" ref="AX211">IFERROR(INDEX(AW:AW,SMALL(IF((AW$208:AW$262&lt;&gt;0),ROW($208:$262)),ROWS(AX$208:AX211))),"")</f>
        <v/>
      </c>
    </row>
    <row r="212" spans="2:50" s="264" customFormat="1" ht="15" hidden="1" customHeight="1">
      <c r="E212" s="294">
        <v>20</v>
      </c>
      <c r="F212" s="294"/>
      <c r="G212" s="289"/>
      <c r="H212" s="294">
        <v>20</v>
      </c>
      <c r="I212" s="289"/>
      <c r="J212" s="294"/>
      <c r="K212" s="289"/>
      <c r="L212" s="295"/>
      <c r="M212" s="289"/>
      <c r="N212" s="294">
        <v>20</v>
      </c>
      <c r="O212" s="296"/>
      <c r="T212" s="294">
        <v>20</v>
      </c>
      <c r="U212" s="294"/>
      <c r="V212" s="289"/>
      <c r="W212" s="294">
        <v>20</v>
      </c>
      <c r="X212" s="289"/>
      <c r="Y212" s="294"/>
      <c r="Z212" s="289"/>
      <c r="AA212" s="295"/>
      <c r="AB212" s="289"/>
      <c r="AC212" s="294">
        <v>20</v>
      </c>
      <c r="AD212" s="296"/>
      <c r="AE212" s="296"/>
      <c r="AF212" s="263"/>
      <c r="AG212" s="263"/>
      <c r="AH212" s="263"/>
      <c r="AI212" s="263"/>
      <c r="AJ212" s="263"/>
      <c r="AK212" s="263"/>
      <c r="AL212" s="263"/>
      <c r="AM212" s="263"/>
      <c r="AO212" s="289"/>
      <c r="AP212" s="289"/>
      <c r="AQ212" s="289"/>
      <c r="AR212" s="263"/>
      <c r="AU212" s="288"/>
      <c r="AV212" s="289"/>
      <c r="AW212" s="293"/>
      <c r="AX212" s="263" t="str">
        <f t="array" ref="AX212">IFERROR(INDEX(AW:AW,SMALL(IF((AW$208:AW$262&lt;&gt;0),ROW($208:$262)),ROWS(AX$208:AX212))),"")</f>
        <v/>
      </c>
    </row>
    <row r="213" spans="2:50" s="264" customFormat="1" ht="15" hidden="1" customHeight="1">
      <c r="E213" s="294">
        <v>22</v>
      </c>
      <c r="F213" s="294"/>
      <c r="G213" s="289"/>
      <c r="H213" s="294">
        <v>22</v>
      </c>
      <c r="I213" s="289"/>
      <c r="J213" s="294"/>
      <c r="K213" s="289"/>
      <c r="L213" s="295"/>
      <c r="M213" s="289"/>
      <c r="N213" s="295"/>
      <c r="O213" s="296"/>
      <c r="T213" s="294">
        <v>22</v>
      </c>
      <c r="U213" s="294"/>
      <c r="V213" s="289"/>
      <c r="W213" s="294">
        <v>22</v>
      </c>
      <c r="X213" s="289"/>
      <c r="Y213" s="294"/>
      <c r="Z213" s="289"/>
      <c r="AA213" s="295"/>
      <c r="AB213" s="289"/>
      <c r="AC213" s="295"/>
      <c r="AD213" s="296"/>
      <c r="AE213" s="296"/>
      <c r="AF213" s="263"/>
      <c r="AG213" s="263"/>
      <c r="AH213" s="263"/>
      <c r="AI213" s="263"/>
      <c r="AJ213" s="263"/>
      <c r="AK213" s="263"/>
      <c r="AL213" s="263"/>
      <c r="AM213" s="263"/>
      <c r="AO213" s="289"/>
      <c r="AP213" s="289"/>
      <c r="AQ213" s="289"/>
      <c r="AU213" s="288"/>
      <c r="AV213" s="289"/>
      <c r="AW213" s="293"/>
      <c r="AX213" s="263" t="str">
        <f t="array" ref="AX213">IFERROR(INDEX(AW:AW,SMALL(IF((AW$208:AW$262&lt;&gt;0),ROW($208:$262)),ROWS(AX$208:AX213))),"")</f>
        <v/>
      </c>
    </row>
    <row r="214" spans="2:50" s="264" customFormat="1" ht="15" hidden="1" customHeight="1">
      <c r="E214" s="295"/>
      <c r="F214" s="295"/>
      <c r="G214" s="288"/>
      <c r="H214" s="295"/>
      <c r="I214" s="288"/>
      <c r="J214" s="295"/>
      <c r="K214" s="288"/>
      <c r="L214" s="295"/>
      <c r="M214" s="289"/>
      <c r="N214" s="297">
        <v>25</v>
      </c>
      <c r="O214" s="296"/>
      <c r="T214" s="295"/>
      <c r="U214" s="295"/>
      <c r="V214" s="288"/>
      <c r="W214" s="295"/>
      <c r="X214" s="288"/>
      <c r="Y214" s="295"/>
      <c r="Z214" s="288"/>
      <c r="AA214" s="295"/>
      <c r="AB214" s="289"/>
      <c r="AC214" s="297">
        <v>25</v>
      </c>
      <c r="AD214" s="296"/>
      <c r="AE214" s="296"/>
      <c r="AF214" s="263"/>
      <c r="AG214" s="263"/>
      <c r="AH214" s="263"/>
      <c r="AI214" s="263"/>
      <c r="AJ214" s="263"/>
      <c r="AK214" s="263"/>
      <c r="AL214" s="263"/>
      <c r="AM214" s="263"/>
      <c r="AO214" s="288"/>
      <c r="AP214" s="288"/>
      <c r="AQ214" s="288"/>
      <c r="AR214" s="288"/>
      <c r="AS214" s="298"/>
      <c r="AU214" s="288"/>
      <c r="AV214" s="289"/>
      <c r="AW214" s="293"/>
      <c r="AX214" s="263" t="str">
        <f t="array" ref="AX214">IFERROR(INDEX(AW:AW,SMALL(IF((AW$208:AW$262&lt;&gt;0),ROW($208:$262)),ROWS(AX$208:AX214))),"")</f>
        <v/>
      </c>
    </row>
    <row r="215" spans="2:50" s="264" customFormat="1" ht="15.75" hidden="1" customHeight="1">
      <c r="E215" s="294">
        <v>26</v>
      </c>
      <c r="F215" s="294"/>
      <c r="G215" s="289"/>
      <c r="H215" s="294">
        <v>26</v>
      </c>
      <c r="I215" s="289"/>
      <c r="J215" s="294"/>
      <c r="K215" s="289"/>
      <c r="L215" s="294">
        <v>26</v>
      </c>
      <c r="M215" s="289"/>
      <c r="N215" s="295"/>
      <c r="O215" s="296"/>
      <c r="T215" s="294">
        <v>26</v>
      </c>
      <c r="U215" s="294"/>
      <c r="V215" s="289"/>
      <c r="W215" s="294">
        <v>26</v>
      </c>
      <c r="X215" s="289"/>
      <c r="Y215" s="294"/>
      <c r="Z215" s="289"/>
      <c r="AA215" s="294">
        <v>26</v>
      </c>
      <c r="AB215" s="289"/>
      <c r="AC215" s="295"/>
      <c r="AD215" s="296"/>
      <c r="AE215" s="296"/>
      <c r="AF215" s="263"/>
      <c r="AG215" s="263"/>
      <c r="AH215" s="263"/>
      <c r="AI215" s="263"/>
      <c r="AJ215" s="263"/>
      <c r="AK215" s="263"/>
      <c r="AL215" s="263"/>
      <c r="AM215" s="263"/>
      <c r="AO215" s="289"/>
      <c r="AP215" s="289"/>
      <c r="AQ215" s="289"/>
      <c r="AR215" s="299"/>
      <c r="AS215" s="263"/>
      <c r="AU215" s="288"/>
      <c r="AV215" s="289"/>
      <c r="AW215" s="293"/>
      <c r="AX215" s="263" t="str">
        <f t="array" ref="AX215">IFERROR(INDEX(AW:AW,SMALL(IF((AW$208:AW$262&lt;&gt;0),ROW($208:$262)),ROWS(AX$208:AX215))),"")</f>
        <v/>
      </c>
    </row>
    <row r="216" spans="2:50" s="264" customFormat="1" ht="15" hidden="1" customHeight="1">
      <c r="B216" s="288"/>
      <c r="C216" s="288"/>
      <c r="D216" s="288"/>
      <c r="E216" s="300"/>
      <c r="F216" s="300"/>
      <c r="G216" s="288"/>
      <c r="H216" s="295"/>
      <c r="I216" s="288"/>
      <c r="J216" s="295"/>
      <c r="K216" s="288"/>
      <c r="L216" s="295"/>
      <c r="M216" s="289"/>
      <c r="N216" s="295"/>
      <c r="O216" s="296"/>
      <c r="Q216" s="288"/>
      <c r="R216" s="288"/>
      <c r="S216" s="288"/>
      <c r="T216" s="300"/>
      <c r="U216" s="300"/>
      <c r="V216" s="288"/>
      <c r="W216" s="295"/>
      <c r="X216" s="288"/>
      <c r="Y216" s="295"/>
      <c r="Z216" s="288"/>
      <c r="AA216" s="295"/>
      <c r="AB216" s="289"/>
      <c r="AC216" s="295"/>
      <c r="AD216" s="296"/>
      <c r="AE216" s="296"/>
      <c r="AF216" s="263"/>
      <c r="AG216" s="263"/>
      <c r="AH216" s="263"/>
      <c r="AI216" s="263"/>
      <c r="AJ216" s="263"/>
      <c r="AK216" s="263"/>
      <c r="AL216" s="263"/>
      <c r="AM216" s="263"/>
      <c r="AN216" s="288"/>
      <c r="AO216" s="288"/>
      <c r="AP216" s="288"/>
      <c r="AQ216" s="288"/>
      <c r="AU216" s="288"/>
      <c r="AV216" s="289"/>
      <c r="AW216" s="293"/>
      <c r="AX216" s="263" t="str">
        <f t="array" ref="AX216">IFERROR(INDEX(AW:AW,SMALL(IF((AW$208:AW$262&lt;&gt;0),ROW($208:$262)),ROWS(AX$208:AX216))),"")</f>
        <v/>
      </c>
    </row>
    <row r="217" spans="2:50" s="264" customFormat="1" ht="15" hidden="1" customHeight="1">
      <c r="B217" s="288"/>
      <c r="C217" s="288"/>
      <c r="D217" s="288"/>
      <c r="E217" s="294">
        <v>30</v>
      </c>
      <c r="F217" s="294"/>
      <c r="G217" s="289"/>
      <c r="H217" s="294">
        <v>30</v>
      </c>
      <c r="I217" s="289"/>
      <c r="J217" s="294"/>
      <c r="K217" s="289"/>
      <c r="L217" s="294">
        <v>30</v>
      </c>
      <c r="M217" s="289"/>
      <c r="N217" s="295"/>
      <c r="O217" s="296"/>
      <c r="Q217" s="288"/>
      <c r="R217" s="288"/>
      <c r="S217" s="288"/>
      <c r="T217" s="294">
        <v>30</v>
      </c>
      <c r="U217" s="294"/>
      <c r="V217" s="289"/>
      <c r="W217" s="294">
        <v>30</v>
      </c>
      <c r="X217" s="289"/>
      <c r="Y217" s="294"/>
      <c r="Z217" s="289"/>
      <c r="AA217" s="294">
        <v>30</v>
      </c>
      <c r="AB217" s="289"/>
      <c r="AC217" s="295"/>
      <c r="AD217" s="296"/>
      <c r="AE217" s="296"/>
      <c r="AF217" s="263"/>
      <c r="AG217" s="263"/>
      <c r="AH217" s="263"/>
      <c r="AI217" s="263"/>
      <c r="AJ217" s="263"/>
      <c r="AK217" s="263"/>
      <c r="AL217" s="263"/>
      <c r="AM217" s="263"/>
      <c r="AO217" s="289"/>
      <c r="AP217" s="289"/>
      <c r="AQ217" s="289"/>
      <c r="AU217" s="288"/>
      <c r="AV217" s="289"/>
      <c r="AW217" s="293"/>
      <c r="AX217" s="263" t="str">
        <f t="array" ref="AX217">IFERROR(INDEX(AW:AW,SMALL(IF((AW$208:AW$262&lt;&gt;0),ROW($208:$262)),ROWS(AX$208:AX217))),"")</f>
        <v/>
      </c>
    </row>
    <row r="218" spans="2:50" s="264" customFormat="1" ht="15.75" hidden="1" customHeight="1">
      <c r="B218" s="288"/>
      <c r="C218" s="288"/>
      <c r="D218" s="288"/>
      <c r="E218" s="300"/>
      <c r="F218" s="300"/>
      <c r="G218" s="288"/>
      <c r="H218" s="295"/>
      <c r="I218" s="288"/>
      <c r="J218" s="295"/>
      <c r="K218" s="288"/>
      <c r="L218" s="295"/>
      <c r="M218" s="289"/>
      <c r="N218" s="297">
        <v>32</v>
      </c>
      <c r="O218" s="296"/>
      <c r="Q218" s="288"/>
      <c r="R218" s="288"/>
      <c r="S218" s="288"/>
      <c r="T218" s="300"/>
      <c r="U218" s="300"/>
      <c r="V218" s="288"/>
      <c r="W218" s="295"/>
      <c r="X218" s="288"/>
      <c r="Y218" s="295"/>
      <c r="Z218" s="288"/>
      <c r="AA218" s="295"/>
      <c r="AB218" s="289"/>
      <c r="AC218" s="297">
        <v>32</v>
      </c>
      <c r="AD218" s="296"/>
      <c r="AE218" s="296"/>
      <c r="AF218" s="263"/>
      <c r="AG218" s="263"/>
      <c r="AH218" s="301" t="s">
        <v>208</v>
      </c>
      <c r="AI218" s="404"/>
      <c r="AJ218" s="404"/>
      <c r="AK218" s="404"/>
      <c r="AL218" s="404"/>
      <c r="AM218" s="404"/>
      <c r="AN218" s="302" t="s">
        <v>208</v>
      </c>
      <c r="AO218" s="303"/>
      <c r="AP218" s="302" t="s">
        <v>208</v>
      </c>
      <c r="AQ218" s="304"/>
      <c r="AR218" s="305"/>
      <c r="AS218" s="306"/>
      <c r="AU218" s="288"/>
      <c r="AV218" s="289"/>
      <c r="AW218" s="293"/>
      <c r="AX218" s="263" t="str">
        <f t="array" ref="AX218">IFERROR(INDEX(AW:AW,SMALL(IF((AW$208:AW$262&lt;&gt;0),ROW($208:$262)),ROWS(AX$208:AX218))),"")</f>
        <v/>
      </c>
    </row>
    <row r="219" spans="2:50" s="264" customFormat="1" ht="15.75" hidden="1" customHeight="1">
      <c r="B219" s="288"/>
      <c r="C219" s="288"/>
      <c r="D219" s="288"/>
      <c r="E219" s="294">
        <v>34</v>
      </c>
      <c r="F219" s="294"/>
      <c r="G219" s="289"/>
      <c r="H219" s="294">
        <v>34</v>
      </c>
      <c r="I219" s="289"/>
      <c r="J219" s="294"/>
      <c r="K219" s="289"/>
      <c r="L219" s="294">
        <v>34</v>
      </c>
      <c r="M219" s="288"/>
      <c r="N219" s="295"/>
      <c r="O219" s="296"/>
      <c r="Q219" s="288"/>
      <c r="R219" s="288"/>
      <c r="S219" s="288"/>
      <c r="T219" s="294">
        <v>34</v>
      </c>
      <c r="U219" s="294"/>
      <c r="V219" s="289"/>
      <c r="W219" s="294">
        <v>34</v>
      </c>
      <c r="X219" s="289"/>
      <c r="Y219" s="294"/>
      <c r="Z219" s="289"/>
      <c r="AA219" s="294">
        <v>34</v>
      </c>
      <c r="AB219" s="288"/>
      <c r="AC219" s="295"/>
      <c r="AD219" s="296"/>
      <c r="AE219" s="307"/>
      <c r="AF219" s="263"/>
      <c r="AG219" s="263"/>
      <c r="AH219" s="308" t="str">
        <f>G17</f>
        <v>STANDARD</v>
      </c>
      <c r="AI219" s="405"/>
      <c r="AJ219" s="405"/>
      <c r="AK219" s="405"/>
      <c r="AL219" s="405"/>
      <c r="AM219" s="405"/>
      <c r="AN219" s="309" t="str">
        <f>B17</f>
        <v>Top12</v>
      </c>
      <c r="AO219" s="310" t="str">
        <f>AN219</f>
        <v>Top12</v>
      </c>
      <c r="AP219" s="311" t="s">
        <v>209</v>
      </c>
      <c r="AQ219" s="312" t="str">
        <f>AH219</f>
        <v>STANDARD</v>
      </c>
      <c r="AR219" s="305"/>
      <c r="AS219" s="311"/>
      <c r="AV219" s="289"/>
      <c r="AW219" s="293"/>
      <c r="AX219" s="263" t="str">
        <f t="array" ref="AX219">IFERROR(INDEX(AW:AW,SMALL(IF((AW$208:AW$262&lt;&gt;0),ROW($208:$262)),ROWS(AX$208:AX219))),"")</f>
        <v/>
      </c>
    </row>
    <row r="220" spans="2:50" s="264" customFormat="1" ht="15.75" hidden="1" customHeight="1">
      <c r="B220" s="288"/>
      <c r="C220" s="288"/>
      <c r="D220" s="288"/>
      <c r="E220" s="294">
        <v>40</v>
      </c>
      <c r="F220" s="294"/>
      <c r="G220" s="289"/>
      <c r="H220" s="294">
        <v>40</v>
      </c>
      <c r="I220" s="289"/>
      <c r="J220" s="294"/>
      <c r="K220" s="289"/>
      <c r="L220" s="294">
        <v>40</v>
      </c>
      <c r="M220" s="288"/>
      <c r="N220" s="297">
        <v>40</v>
      </c>
      <c r="O220" s="296"/>
      <c r="Q220" s="288"/>
      <c r="R220" s="288"/>
      <c r="S220" s="288"/>
      <c r="T220" s="294">
        <v>40</v>
      </c>
      <c r="U220" s="294"/>
      <c r="V220" s="289"/>
      <c r="W220" s="294">
        <v>40</v>
      </c>
      <c r="X220" s="289"/>
      <c r="Y220" s="294"/>
      <c r="Z220" s="289"/>
      <c r="AA220" s="294">
        <v>40</v>
      </c>
      <c r="AB220" s="288"/>
      <c r="AC220" s="297">
        <v>40</v>
      </c>
      <c r="AD220" s="296"/>
      <c r="AE220" s="307"/>
      <c r="AF220" s="263"/>
      <c r="AG220" s="263"/>
      <c r="AH220" s="308"/>
      <c r="AI220" s="292"/>
      <c r="AJ220" s="292"/>
      <c r="AK220" s="292"/>
      <c r="AL220" s="292"/>
      <c r="AM220" s="292"/>
      <c r="AO220" s="313" t="s">
        <v>210</v>
      </c>
      <c r="AP220" s="314"/>
      <c r="AQ220" s="304" t="s">
        <v>211</v>
      </c>
      <c r="AR220" s="305"/>
      <c r="AS220" s="298"/>
      <c r="AV220" s="289"/>
      <c r="AW220" s="293"/>
      <c r="AX220" s="263" t="str">
        <f t="array" ref="AX220">IFERROR(INDEX(AW:AW,SMALL(IF((AW$208:AW$262&lt;&gt;0),ROW($208:$262)),ROWS(AX$208:AX220))),"")</f>
        <v/>
      </c>
    </row>
    <row r="221" spans="2:50" s="264" customFormat="1" ht="15" hidden="1" customHeight="1">
      <c r="B221" s="288"/>
      <c r="C221" s="288"/>
      <c r="D221" s="288"/>
      <c r="E221" s="315"/>
      <c r="F221" s="315"/>
      <c r="G221" s="289"/>
      <c r="H221" s="295"/>
      <c r="I221" s="289"/>
      <c r="J221" s="315"/>
      <c r="K221" s="289"/>
      <c r="L221" s="295"/>
      <c r="M221" s="288"/>
      <c r="N221" s="295"/>
      <c r="O221" s="296"/>
      <c r="Q221" s="288"/>
      <c r="R221" s="288"/>
      <c r="S221" s="288"/>
      <c r="T221" s="315"/>
      <c r="U221" s="315"/>
      <c r="V221" s="289"/>
      <c r="W221" s="295"/>
      <c r="X221" s="289"/>
      <c r="Y221" s="315"/>
      <c r="Z221" s="289"/>
      <c r="AA221" s="295"/>
      <c r="AB221" s="288"/>
      <c r="AC221" s="295"/>
      <c r="AD221" s="296"/>
      <c r="AE221" s="307"/>
      <c r="AF221" s="316"/>
      <c r="AG221" s="317"/>
      <c r="AH221" s="318">
        <f t="shared" ref="AH221:AH234" si="31">IF($G$17=$E$207,E208,IF($G$17=$H$207,H208,IF($G$17=$J$207,J208,IF($G$17=$L$207,L208,IF($G$17=$N$207,N208,"ERROR")))))</f>
        <v>12</v>
      </c>
      <c r="AI221" s="406"/>
      <c r="AJ221" s="406"/>
      <c r="AK221" s="406"/>
      <c r="AL221" s="406"/>
      <c r="AM221" s="406"/>
      <c r="AN221" s="319">
        <f t="shared" ref="AN221:AN234" si="32">IF($B$17=$E$226,E227,IF($B$17=$H$226,H227,IF($B$17=$J$226,J227,IF($B$17=$L$226,L227,IF($B$17=$AE$226,AE227,IF($B$17=$N$226,N227,IF($B$17=$O$226,O227,"ERROR")))))))</f>
        <v>12</v>
      </c>
      <c r="AO221" s="320"/>
      <c r="AP221" s="311">
        <f t="shared" ref="AP221:AP234" si="33">IF(AH221=AN221,AH221,IF(AH221=0,"",""))</f>
        <v>12</v>
      </c>
      <c r="AQ221" s="321"/>
      <c r="AR221" s="305"/>
      <c r="AS221" s="263"/>
      <c r="AU221" s="322"/>
      <c r="AV221" s="323"/>
      <c r="AW221" s="293"/>
    </row>
    <row r="222" spans="2:50" s="264" customFormat="1" ht="15" hidden="1" customHeight="1"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  <c r="AA222" s="288"/>
      <c r="AB222" s="288"/>
      <c r="AC222" s="288"/>
      <c r="AD222" s="288"/>
      <c r="AE222" s="263"/>
      <c r="AF222" s="263"/>
      <c r="AG222" s="263"/>
      <c r="AH222" s="301">
        <f t="shared" si="31"/>
        <v>14</v>
      </c>
      <c r="AI222" s="404"/>
      <c r="AJ222" s="404"/>
      <c r="AK222" s="404"/>
      <c r="AL222" s="404"/>
      <c r="AM222" s="404"/>
      <c r="AN222" s="302">
        <f t="shared" si="32"/>
        <v>14</v>
      </c>
      <c r="AO222" s="305"/>
      <c r="AP222" s="311">
        <f t="shared" si="33"/>
        <v>14</v>
      </c>
      <c r="AQ222" s="324"/>
      <c r="AR222" s="305"/>
      <c r="AS222" s="263"/>
      <c r="AU222" s="322"/>
      <c r="AV222" s="289"/>
    </row>
    <row r="223" spans="2:50" s="264" customFormat="1" ht="15" hidden="1" customHeight="1">
      <c r="B223" s="288"/>
      <c r="C223" s="288"/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  <c r="AA223" s="288"/>
      <c r="AB223" s="288"/>
      <c r="AC223" s="288"/>
      <c r="AD223" s="288"/>
      <c r="AE223" s="263"/>
      <c r="AF223" s="263"/>
      <c r="AG223" s="263"/>
      <c r="AH223" s="301">
        <f t="shared" si="31"/>
        <v>16</v>
      </c>
      <c r="AI223" s="404"/>
      <c r="AJ223" s="404"/>
      <c r="AK223" s="404"/>
      <c r="AL223" s="404"/>
      <c r="AM223" s="404"/>
      <c r="AN223" s="302">
        <f t="shared" si="32"/>
        <v>16</v>
      </c>
      <c r="AO223" s="305"/>
      <c r="AP223" s="311">
        <f t="shared" si="33"/>
        <v>16</v>
      </c>
      <c r="AQ223" s="324"/>
      <c r="AR223" s="305"/>
      <c r="AS223" s="263"/>
      <c r="AU223" s="322"/>
      <c r="AV223" s="289"/>
      <c r="AX223" s="264" t="str">
        <f t="shared" ref="AX223:AX234" si="34">IF(ROW(AP223)&gt;COUNTA(AP:AP),"",INDEX(AP:AP,SMALL(IF(AP$221:AP$234&lt;&gt;"",ROW($221:$234)),ROW(AP223))))</f>
        <v/>
      </c>
    </row>
    <row r="224" spans="2:50" s="264" customFormat="1" ht="15.75" hidden="1" customHeight="1">
      <c r="B224" s="263" t="s">
        <v>212</v>
      </c>
      <c r="C224" s="288"/>
      <c r="D224" s="288"/>
      <c r="E224" s="288" t="s">
        <v>213</v>
      </c>
      <c r="F224" s="288"/>
      <c r="G224" s="288"/>
      <c r="H224" s="288"/>
      <c r="I224" s="288"/>
      <c r="J224" s="288"/>
      <c r="K224" s="288"/>
      <c r="L224" s="288"/>
      <c r="M224" s="288"/>
      <c r="N224" s="288"/>
      <c r="O224" s="288"/>
      <c r="Q224" s="263" t="s">
        <v>212</v>
      </c>
      <c r="R224" s="288"/>
      <c r="S224" s="288"/>
      <c r="T224" s="288" t="s">
        <v>213</v>
      </c>
      <c r="U224" s="288"/>
      <c r="V224" s="288"/>
      <c r="W224" s="288"/>
      <c r="X224" s="288"/>
      <c r="Y224" s="288"/>
      <c r="Z224" s="288"/>
      <c r="AA224" s="288"/>
      <c r="AB224" s="288"/>
      <c r="AC224" s="288"/>
      <c r="AD224" s="288"/>
      <c r="AE224" s="263"/>
      <c r="AF224" s="263"/>
      <c r="AG224" s="263"/>
      <c r="AH224" s="301">
        <f t="shared" si="31"/>
        <v>18</v>
      </c>
      <c r="AI224" s="404"/>
      <c r="AJ224" s="404"/>
      <c r="AK224" s="404"/>
      <c r="AL224" s="404"/>
      <c r="AM224" s="404"/>
      <c r="AN224" s="302">
        <f t="shared" si="32"/>
        <v>18</v>
      </c>
      <c r="AO224" s="305"/>
      <c r="AP224" s="311">
        <f t="shared" si="33"/>
        <v>18</v>
      </c>
      <c r="AQ224" s="324"/>
      <c r="AR224" s="305"/>
      <c r="AS224" s="263"/>
      <c r="AU224" s="322"/>
      <c r="AV224" s="289"/>
      <c r="AX224" s="264" t="str">
        <f t="shared" si="34"/>
        <v/>
      </c>
    </row>
    <row r="225" spans="2:50" s="264" customFormat="1" ht="15" hidden="1" customHeight="1">
      <c r="B225" s="288"/>
      <c r="C225" s="288"/>
      <c r="D225" s="288"/>
      <c r="E225" s="288"/>
      <c r="F225" s="288"/>
      <c r="G225" s="288"/>
      <c r="H225" s="288"/>
      <c r="I225" s="288"/>
      <c r="J225" s="288"/>
      <c r="K225" s="288"/>
      <c r="L225" s="288"/>
      <c r="M225" s="288"/>
      <c r="N225" s="288"/>
      <c r="O225" s="288"/>
      <c r="Q225" s="288"/>
      <c r="R225" s="288"/>
      <c r="S225" s="288"/>
      <c r="T225" s="288"/>
      <c r="U225" s="288"/>
      <c r="V225" s="288"/>
      <c r="W225" s="288"/>
      <c r="X225" s="288"/>
      <c r="Y225" s="288"/>
      <c r="Z225" s="288"/>
      <c r="AA225" s="288"/>
      <c r="AB225" s="288"/>
      <c r="AC225" s="288"/>
      <c r="AD225" s="288"/>
      <c r="AE225" s="263"/>
      <c r="AF225" s="288"/>
      <c r="AG225" s="263"/>
      <c r="AH225" s="301">
        <f t="shared" si="31"/>
        <v>20</v>
      </c>
      <c r="AI225" s="404"/>
      <c r="AJ225" s="404"/>
      <c r="AK225" s="404"/>
      <c r="AL225" s="404"/>
      <c r="AM225" s="404"/>
      <c r="AN225" s="302">
        <f t="shared" si="32"/>
        <v>20</v>
      </c>
      <c r="AO225" s="305"/>
      <c r="AP225" s="311">
        <f t="shared" si="33"/>
        <v>20</v>
      </c>
      <c r="AQ225" s="324"/>
      <c r="AR225" s="305"/>
      <c r="AS225" s="263"/>
      <c r="AU225" s="322"/>
      <c r="AV225" s="289"/>
      <c r="AX225" s="264" t="str">
        <f t="shared" si="34"/>
        <v/>
      </c>
    </row>
    <row r="226" spans="2:50" s="264" customFormat="1" ht="15" hidden="1" customHeight="1">
      <c r="B226" s="269" t="s">
        <v>164</v>
      </c>
      <c r="C226" s="288"/>
      <c r="D226" s="288"/>
      <c r="E226" s="289" t="s">
        <v>164</v>
      </c>
      <c r="F226" s="289"/>
      <c r="G226" s="289"/>
      <c r="H226" s="289" t="s">
        <v>200</v>
      </c>
      <c r="I226" s="289"/>
      <c r="J226" s="289" t="s">
        <v>214</v>
      </c>
      <c r="K226" s="289"/>
      <c r="L226" s="289" t="s">
        <v>215</v>
      </c>
      <c r="M226" s="289"/>
      <c r="N226" s="289" t="s">
        <v>201</v>
      </c>
      <c r="O226" s="289" t="s">
        <v>202</v>
      </c>
      <c r="Q226" s="269" t="s">
        <v>164</v>
      </c>
      <c r="R226" s="288"/>
      <c r="S226" s="288"/>
      <c r="T226" s="289" t="s">
        <v>164</v>
      </c>
      <c r="U226" s="289"/>
      <c r="V226" s="289"/>
      <c r="W226" s="289" t="s">
        <v>200</v>
      </c>
      <c r="X226" s="289"/>
      <c r="Y226" s="289" t="s">
        <v>214</v>
      </c>
      <c r="Z226" s="289"/>
      <c r="AA226" s="289" t="s">
        <v>215</v>
      </c>
      <c r="AB226" s="289"/>
      <c r="AC226" s="289" t="s">
        <v>201</v>
      </c>
      <c r="AD226" s="289" t="s">
        <v>202</v>
      </c>
      <c r="AE226" s="263" t="s">
        <v>203</v>
      </c>
      <c r="AF226" s="288"/>
      <c r="AG226" s="263"/>
      <c r="AH226" s="301">
        <f t="shared" si="31"/>
        <v>22</v>
      </c>
      <c r="AI226" s="404"/>
      <c r="AJ226" s="404"/>
      <c r="AK226" s="404"/>
      <c r="AL226" s="404"/>
      <c r="AM226" s="404"/>
      <c r="AN226" s="302">
        <f t="shared" si="32"/>
        <v>0</v>
      </c>
      <c r="AO226" s="305"/>
      <c r="AP226" s="311" t="str">
        <f t="shared" si="33"/>
        <v/>
      </c>
      <c r="AQ226" s="324"/>
      <c r="AR226" s="305"/>
      <c r="AS226" s="263"/>
      <c r="AU226" s="322"/>
      <c r="AV226" s="289"/>
      <c r="AX226" s="264" t="str">
        <f t="shared" si="34"/>
        <v/>
      </c>
    </row>
    <row r="227" spans="2:50" s="264" customFormat="1" ht="15" hidden="1" customHeight="1">
      <c r="B227" s="269" t="s">
        <v>200</v>
      </c>
      <c r="C227" s="288"/>
      <c r="D227" s="288"/>
      <c r="E227" s="294">
        <v>12</v>
      </c>
      <c r="F227" s="294"/>
      <c r="G227" s="289"/>
      <c r="H227" s="294">
        <v>12</v>
      </c>
      <c r="I227" s="289"/>
      <c r="J227" s="325"/>
      <c r="K227" s="289"/>
      <c r="L227" s="294">
        <v>12</v>
      </c>
      <c r="M227" s="289"/>
      <c r="N227" s="294">
        <v>12</v>
      </c>
      <c r="O227" s="294">
        <v>12</v>
      </c>
      <c r="Q227" s="269" t="s">
        <v>200</v>
      </c>
      <c r="R227" s="288"/>
      <c r="S227" s="288"/>
      <c r="T227" s="294">
        <v>12</v>
      </c>
      <c r="U227" s="294"/>
      <c r="V227" s="289"/>
      <c r="W227" s="294">
        <v>12</v>
      </c>
      <c r="X227" s="289"/>
      <c r="Y227" s="325"/>
      <c r="Z227" s="289"/>
      <c r="AA227" s="294">
        <v>12</v>
      </c>
      <c r="AB227" s="289"/>
      <c r="AC227" s="294">
        <v>12</v>
      </c>
      <c r="AD227" s="294">
        <v>12</v>
      </c>
      <c r="AE227" s="294">
        <v>12</v>
      </c>
      <c r="AF227" s="288"/>
      <c r="AG227" s="263"/>
      <c r="AH227" s="301">
        <f t="shared" si="31"/>
        <v>0</v>
      </c>
      <c r="AI227" s="404"/>
      <c r="AJ227" s="404"/>
      <c r="AK227" s="404"/>
      <c r="AL227" s="404"/>
      <c r="AM227" s="404"/>
      <c r="AN227" s="302">
        <f t="shared" si="32"/>
        <v>0</v>
      </c>
      <c r="AO227" s="305"/>
      <c r="AP227" s="311">
        <f t="shared" si="33"/>
        <v>0</v>
      </c>
      <c r="AQ227" s="324"/>
      <c r="AR227" s="305"/>
      <c r="AS227" s="263"/>
      <c r="AU227" s="322"/>
      <c r="AV227" s="289"/>
      <c r="AX227" s="264" t="str">
        <f t="shared" si="34"/>
        <v/>
      </c>
    </row>
    <row r="228" spans="2:50" s="264" customFormat="1" ht="15" hidden="1" customHeight="1">
      <c r="B228" s="269" t="s">
        <v>214</v>
      </c>
      <c r="C228" s="288"/>
      <c r="D228" s="288"/>
      <c r="E228" s="294">
        <v>14</v>
      </c>
      <c r="F228" s="294"/>
      <c r="G228" s="289"/>
      <c r="H228" s="294">
        <v>14</v>
      </c>
      <c r="I228" s="289"/>
      <c r="J228" s="325"/>
      <c r="K228" s="289"/>
      <c r="L228" s="294">
        <v>14</v>
      </c>
      <c r="M228" s="289"/>
      <c r="N228" s="294">
        <v>14</v>
      </c>
      <c r="O228" s="294">
        <v>14</v>
      </c>
      <c r="Q228" s="269" t="s">
        <v>214</v>
      </c>
      <c r="R228" s="288"/>
      <c r="S228" s="288"/>
      <c r="T228" s="294">
        <v>14</v>
      </c>
      <c r="U228" s="294"/>
      <c r="V228" s="289"/>
      <c r="W228" s="294">
        <v>14</v>
      </c>
      <c r="X228" s="289"/>
      <c r="Y228" s="325"/>
      <c r="Z228" s="289"/>
      <c r="AA228" s="294">
        <v>14</v>
      </c>
      <c r="AB228" s="289"/>
      <c r="AC228" s="294">
        <v>14</v>
      </c>
      <c r="AD228" s="294">
        <v>14</v>
      </c>
      <c r="AE228" s="294">
        <v>14</v>
      </c>
      <c r="AF228" s="288"/>
      <c r="AG228" s="263"/>
      <c r="AH228" s="301">
        <f t="shared" si="31"/>
        <v>26</v>
      </c>
      <c r="AI228" s="404"/>
      <c r="AJ228" s="404"/>
      <c r="AK228" s="404"/>
      <c r="AL228" s="404"/>
      <c r="AM228" s="404"/>
      <c r="AN228" s="302">
        <f t="shared" si="32"/>
        <v>0</v>
      </c>
      <c r="AO228" s="305"/>
      <c r="AP228" s="311" t="str">
        <f t="shared" si="33"/>
        <v/>
      </c>
      <c r="AQ228" s="324"/>
      <c r="AR228" s="305"/>
      <c r="AS228" s="263"/>
      <c r="AU228" s="322"/>
      <c r="AV228" s="289"/>
      <c r="AX228" s="264" t="str">
        <f t="shared" si="34"/>
        <v/>
      </c>
    </row>
    <row r="229" spans="2:50" s="264" customFormat="1" ht="15" hidden="1" customHeight="1">
      <c r="B229" s="269" t="s">
        <v>215</v>
      </c>
      <c r="C229" s="288"/>
      <c r="D229" s="288"/>
      <c r="E229" s="294">
        <v>16</v>
      </c>
      <c r="F229" s="294"/>
      <c r="G229" s="289"/>
      <c r="H229" s="294">
        <v>16</v>
      </c>
      <c r="I229" s="289"/>
      <c r="J229" s="325"/>
      <c r="K229" s="289"/>
      <c r="L229" s="294">
        <v>16</v>
      </c>
      <c r="M229" s="289"/>
      <c r="N229" s="294">
        <v>16</v>
      </c>
      <c r="O229" s="294">
        <v>16</v>
      </c>
      <c r="Q229" s="269" t="s">
        <v>215</v>
      </c>
      <c r="R229" s="288"/>
      <c r="S229" s="288"/>
      <c r="T229" s="294">
        <v>16</v>
      </c>
      <c r="U229" s="294"/>
      <c r="V229" s="289"/>
      <c r="W229" s="294">
        <v>16</v>
      </c>
      <c r="X229" s="289"/>
      <c r="Y229" s="325"/>
      <c r="Z229" s="289"/>
      <c r="AA229" s="294">
        <v>16</v>
      </c>
      <c r="AB229" s="289"/>
      <c r="AC229" s="294">
        <v>16</v>
      </c>
      <c r="AD229" s="294">
        <v>16</v>
      </c>
      <c r="AE229" s="294">
        <v>16</v>
      </c>
      <c r="AF229" s="288"/>
      <c r="AG229" s="263"/>
      <c r="AH229" s="301">
        <f t="shared" si="31"/>
        <v>0</v>
      </c>
      <c r="AI229" s="404"/>
      <c r="AJ229" s="404"/>
      <c r="AK229" s="404"/>
      <c r="AL229" s="404"/>
      <c r="AM229" s="404"/>
      <c r="AN229" s="302">
        <f t="shared" si="32"/>
        <v>0</v>
      </c>
      <c r="AO229" s="305"/>
      <c r="AP229" s="311">
        <f t="shared" si="33"/>
        <v>0</v>
      </c>
      <c r="AQ229" s="324"/>
      <c r="AR229" s="305"/>
      <c r="AS229" s="263"/>
      <c r="AU229" s="322"/>
      <c r="AV229" s="289"/>
      <c r="AX229" s="264" t="str">
        <f t="shared" si="34"/>
        <v/>
      </c>
    </row>
    <row r="230" spans="2:50" s="264" customFormat="1" ht="15" hidden="1" customHeight="1">
      <c r="B230" s="269" t="s">
        <v>201</v>
      </c>
      <c r="C230" s="288"/>
      <c r="D230" s="288"/>
      <c r="E230" s="294">
        <v>18</v>
      </c>
      <c r="F230" s="294"/>
      <c r="G230" s="289"/>
      <c r="H230" s="294">
        <v>18</v>
      </c>
      <c r="I230" s="289"/>
      <c r="J230" s="325"/>
      <c r="K230" s="289"/>
      <c r="L230" s="294">
        <v>18</v>
      </c>
      <c r="M230" s="289"/>
      <c r="N230" s="294"/>
      <c r="O230" s="294"/>
      <c r="Q230" s="269" t="s">
        <v>201</v>
      </c>
      <c r="R230" s="288"/>
      <c r="S230" s="288"/>
      <c r="T230" s="294">
        <v>18</v>
      </c>
      <c r="U230" s="294"/>
      <c r="V230" s="289"/>
      <c r="W230" s="294">
        <v>18</v>
      </c>
      <c r="X230" s="289"/>
      <c r="Y230" s="325"/>
      <c r="Z230" s="289"/>
      <c r="AA230" s="294">
        <v>18</v>
      </c>
      <c r="AB230" s="289"/>
      <c r="AC230" s="294"/>
      <c r="AD230" s="294"/>
      <c r="AE230" s="294"/>
      <c r="AF230" s="288"/>
      <c r="AG230" s="263"/>
      <c r="AH230" s="301">
        <f t="shared" si="31"/>
        <v>30</v>
      </c>
      <c r="AI230" s="404"/>
      <c r="AJ230" s="404"/>
      <c r="AK230" s="404"/>
      <c r="AL230" s="404"/>
      <c r="AM230" s="404"/>
      <c r="AN230" s="302">
        <f t="shared" si="32"/>
        <v>0</v>
      </c>
      <c r="AO230" s="305"/>
      <c r="AP230" s="311" t="str">
        <f t="shared" si="33"/>
        <v/>
      </c>
      <c r="AQ230" s="324"/>
      <c r="AR230" s="305"/>
      <c r="AS230" s="263"/>
      <c r="AU230" s="322"/>
      <c r="AV230" s="289"/>
      <c r="AX230" s="264" t="str">
        <f t="shared" si="34"/>
        <v/>
      </c>
    </row>
    <row r="231" spans="2:50" s="264" customFormat="1" ht="15" hidden="1" customHeight="1">
      <c r="B231" s="288" t="s">
        <v>202</v>
      </c>
      <c r="C231" s="288"/>
      <c r="D231" s="288"/>
      <c r="E231" s="294">
        <v>20</v>
      </c>
      <c r="F231" s="294"/>
      <c r="G231" s="289"/>
      <c r="H231" s="294">
        <v>20</v>
      </c>
      <c r="I231" s="289"/>
      <c r="J231" s="325"/>
      <c r="K231" s="289"/>
      <c r="L231" s="294">
        <v>20</v>
      </c>
      <c r="M231" s="289"/>
      <c r="N231" s="294">
        <v>20</v>
      </c>
      <c r="O231" s="294">
        <v>20</v>
      </c>
      <c r="Q231" s="288" t="s">
        <v>202</v>
      </c>
      <c r="R231" s="288"/>
      <c r="S231" s="288"/>
      <c r="T231" s="294">
        <v>20</v>
      </c>
      <c r="U231" s="294"/>
      <c r="V231" s="289"/>
      <c r="W231" s="294">
        <v>20</v>
      </c>
      <c r="X231" s="289"/>
      <c r="Y231" s="325"/>
      <c r="Z231" s="289"/>
      <c r="AA231" s="294">
        <v>20</v>
      </c>
      <c r="AB231" s="289"/>
      <c r="AC231" s="294">
        <v>20</v>
      </c>
      <c r="AD231" s="294">
        <v>20</v>
      </c>
      <c r="AE231" s="294">
        <v>20</v>
      </c>
      <c r="AF231" s="288"/>
      <c r="AG231" s="263"/>
      <c r="AH231" s="301">
        <f t="shared" si="31"/>
        <v>0</v>
      </c>
      <c r="AI231" s="404"/>
      <c r="AJ231" s="404"/>
      <c r="AK231" s="404"/>
      <c r="AL231" s="404"/>
      <c r="AM231" s="404"/>
      <c r="AN231" s="302">
        <f t="shared" si="32"/>
        <v>0</v>
      </c>
      <c r="AO231" s="305"/>
      <c r="AP231" s="311">
        <f t="shared" si="33"/>
        <v>0</v>
      </c>
      <c r="AQ231" s="324"/>
      <c r="AR231" s="305"/>
      <c r="AS231" s="263"/>
      <c r="AU231" s="322"/>
      <c r="AV231" s="289"/>
      <c r="AX231" s="264" t="str">
        <f t="shared" si="34"/>
        <v/>
      </c>
    </row>
    <row r="232" spans="2:50" s="264" customFormat="1" ht="15" hidden="1" customHeight="1">
      <c r="B232" s="326" t="s">
        <v>203</v>
      </c>
      <c r="C232" s="288"/>
      <c r="D232" s="288"/>
      <c r="E232" s="294">
        <v>22</v>
      </c>
      <c r="F232" s="294"/>
      <c r="G232" s="289"/>
      <c r="H232" s="294">
        <v>22</v>
      </c>
      <c r="I232" s="289"/>
      <c r="J232" s="325"/>
      <c r="K232" s="289"/>
      <c r="L232" s="325"/>
      <c r="M232" s="289"/>
      <c r="N232" s="325"/>
      <c r="O232" s="325"/>
      <c r="Q232" s="326" t="s">
        <v>203</v>
      </c>
      <c r="R232" s="288"/>
      <c r="S232" s="288"/>
      <c r="T232" s="294">
        <v>22</v>
      </c>
      <c r="U232" s="294"/>
      <c r="V232" s="289"/>
      <c r="W232" s="294">
        <v>22</v>
      </c>
      <c r="X232" s="289"/>
      <c r="Y232" s="325"/>
      <c r="Z232" s="289"/>
      <c r="AA232" s="325"/>
      <c r="AB232" s="289"/>
      <c r="AC232" s="325"/>
      <c r="AD232" s="325"/>
      <c r="AE232" s="294"/>
      <c r="AF232" s="288"/>
      <c r="AG232" s="263"/>
      <c r="AH232" s="301">
        <f t="shared" si="31"/>
        <v>34</v>
      </c>
      <c r="AI232" s="404"/>
      <c r="AJ232" s="404"/>
      <c r="AK232" s="404"/>
      <c r="AL232" s="404"/>
      <c r="AM232" s="404"/>
      <c r="AN232" s="302">
        <f t="shared" si="32"/>
        <v>0</v>
      </c>
      <c r="AO232" s="305"/>
      <c r="AP232" s="311" t="str">
        <f t="shared" si="33"/>
        <v/>
      </c>
      <c r="AQ232" s="324"/>
      <c r="AR232" s="305"/>
      <c r="AS232" s="263"/>
      <c r="AU232" s="322"/>
      <c r="AV232" s="289"/>
      <c r="AX232" s="264" t="str">
        <f t="shared" si="34"/>
        <v/>
      </c>
    </row>
    <row r="233" spans="2:50" s="264" customFormat="1" ht="15" hidden="1" customHeight="1">
      <c r="B233" s="288"/>
      <c r="C233" s="288"/>
      <c r="D233" s="288"/>
      <c r="E233" s="325"/>
      <c r="F233" s="325"/>
      <c r="G233" s="289"/>
      <c r="H233" s="325"/>
      <c r="I233" s="289"/>
      <c r="J233" s="325"/>
      <c r="K233" s="289"/>
      <c r="L233" s="325"/>
      <c r="M233" s="289"/>
      <c r="N233" s="297">
        <v>25</v>
      </c>
      <c r="O233" s="297">
        <v>25</v>
      </c>
      <c r="Q233" s="288"/>
      <c r="R233" s="288"/>
      <c r="S233" s="288"/>
      <c r="T233" s="325"/>
      <c r="U233" s="325"/>
      <c r="V233" s="289"/>
      <c r="W233" s="325"/>
      <c r="X233" s="289"/>
      <c r="Y233" s="325"/>
      <c r="Z233" s="289"/>
      <c r="AA233" s="325"/>
      <c r="AB233" s="289"/>
      <c r="AC233" s="297">
        <v>25</v>
      </c>
      <c r="AD233" s="297">
        <v>25</v>
      </c>
      <c r="AE233" s="297">
        <v>25</v>
      </c>
      <c r="AF233" s="288"/>
      <c r="AG233" s="263"/>
      <c r="AH233" s="301">
        <f t="shared" si="31"/>
        <v>40</v>
      </c>
      <c r="AI233" s="404"/>
      <c r="AJ233" s="404"/>
      <c r="AK233" s="404"/>
      <c r="AL233" s="404"/>
      <c r="AM233" s="404"/>
      <c r="AN233" s="302">
        <f t="shared" si="32"/>
        <v>0</v>
      </c>
      <c r="AO233" s="305"/>
      <c r="AP233" s="311" t="str">
        <f t="shared" si="33"/>
        <v/>
      </c>
      <c r="AQ233" s="324"/>
      <c r="AR233" s="305"/>
      <c r="AS233" s="263"/>
      <c r="AU233" s="322"/>
      <c r="AV233" s="289"/>
      <c r="AX233" s="264" t="str">
        <f t="shared" si="34"/>
        <v/>
      </c>
    </row>
    <row r="234" spans="2:50" s="264" customFormat="1" ht="15.75" hidden="1" customHeight="1">
      <c r="B234" s="288"/>
      <c r="C234" s="288"/>
      <c r="D234" s="288"/>
      <c r="E234" s="294">
        <v>26</v>
      </c>
      <c r="F234" s="294"/>
      <c r="G234" s="289"/>
      <c r="H234" s="294">
        <v>26</v>
      </c>
      <c r="I234" s="327"/>
      <c r="J234" s="294">
        <v>26</v>
      </c>
      <c r="K234" s="289"/>
      <c r="L234" s="325"/>
      <c r="M234" s="289"/>
      <c r="N234" s="325"/>
      <c r="O234" s="325"/>
      <c r="Q234" s="288"/>
      <c r="R234" s="288"/>
      <c r="S234" s="288"/>
      <c r="T234" s="294">
        <v>26</v>
      </c>
      <c r="U234" s="294"/>
      <c r="V234" s="289"/>
      <c r="W234" s="294">
        <v>26</v>
      </c>
      <c r="X234" s="327"/>
      <c r="Y234" s="294">
        <v>26</v>
      </c>
      <c r="Z234" s="289"/>
      <c r="AA234" s="325"/>
      <c r="AB234" s="289"/>
      <c r="AC234" s="325"/>
      <c r="AD234" s="325"/>
      <c r="AE234" s="294"/>
      <c r="AF234" s="328"/>
      <c r="AG234" s="272"/>
      <c r="AH234" s="329">
        <f t="shared" si="31"/>
        <v>0</v>
      </c>
      <c r="AI234" s="407"/>
      <c r="AJ234" s="407"/>
      <c r="AK234" s="407"/>
      <c r="AL234" s="407"/>
      <c r="AM234" s="407"/>
      <c r="AN234" s="330">
        <f t="shared" si="32"/>
        <v>0</v>
      </c>
      <c r="AO234" s="331"/>
      <c r="AP234" s="314">
        <f t="shared" si="33"/>
        <v>0</v>
      </c>
      <c r="AQ234" s="332"/>
      <c r="AR234" s="305"/>
      <c r="AS234" s="263"/>
      <c r="AU234" s="322"/>
      <c r="AV234" s="289"/>
      <c r="AX234" s="264" t="str">
        <f t="shared" si="34"/>
        <v/>
      </c>
    </row>
    <row r="235" spans="2:50" s="264" customFormat="1" ht="15" hidden="1" customHeight="1">
      <c r="B235" s="288"/>
      <c r="C235" s="288"/>
      <c r="D235" s="288"/>
      <c r="E235" s="325"/>
      <c r="F235" s="325"/>
      <c r="G235" s="289"/>
      <c r="H235" s="325"/>
      <c r="I235" s="333"/>
      <c r="J235" s="325"/>
      <c r="K235" s="289"/>
      <c r="L235" s="325"/>
      <c r="M235" s="289"/>
      <c r="N235" s="325"/>
      <c r="O235" s="325"/>
      <c r="Q235" s="288"/>
      <c r="R235" s="288"/>
      <c r="S235" s="288"/>
      <c r="T235" s="325"/>
      <c r="U235" s="325"/>
      <c r="V235" s="289"/>
      <c r="W235" s="325"/>
      <c r="X235" s="333"/>
      <c r="Y235" s="325"/>
      <c r="Z235" s="289"/>
      <c r="AA235" s="325"/>
      <c r="AB235" s="289"/>
      <c r="AC235" s="325"/>
      <c r="AD235" s="325"/>
      <c r="AE235" s="325"/>
      <c r="AF235" s="288"/>
      <c r="AG235" s="263"/>
      <c r="AH235" s="334"/>
      <c r="AI235" s="408"/>
      <c r="AJ235" s="408"/>
      <c r="AK235" s="408"/>
      <c r="AL235" s="408"/>
      <c r="AM235" s="408"/>
      <c r="AN235" s="335"/>
      <c r="AO235" s="305"/>
      <c r="AP235" s="263"/>
      <c r="AQ235" s="324"/>
      <c r="AU235" s="322"/>
      <c r="AX235" s="263"/>
    </row>
    <row r="236" spans="2:50" s="264" customFormat="1" ht="15" hidden="1" customHeight="1">
      <c r="B236" s="288"/>
      <c r="C236" s="288"/>
      <c r="D236" s="288"/>
      <c r="E236" s="294">
        <v>30</v>
      </c>
      <c r="F236" s="294"/>
      <c r="G236" s="289"/>
      <c r="H236" s="294">
        <v>30</v>
      </c>
      <c r="I236" s="333"/>
      <c r="J236" s="294">
        <v>30</v>
      </c>
      <c r="K236" s="289"/>
      <c r="L236" s="325"/>
      <c r="M236" s="289"/>
      <c r="N236" s="325"/>
      <c r="O236" s="325"/>
      <c r="Q236" s="288"/>
      <c r="R236" s="288"/>
      <c r="S236" s="288"/>
      <c r="T236" s="294">
        <v>30</v>
      </c>
      <c r="U236" s="294"/>
      <c r="V236" s="289"/>
      <c r="W236" s="294">
        <v>30</v>
      </c>
      <c r="X236" s="333"/>
      <c r="Y236" s="294">
        <v>30</v>
      </c>
      <c r="Z236" s="289"/>
      <c r="AA236" s="325"/>
      <c r="AB236" s="289"/>
      <c r="AC236" s="325"/>
      <c r="AD236" s="325"/>
      <c r="AE236" s="294"/>
      <c r="AF236" s="288"/>
      <c r="AG236" s="263"/>
      <c r="AH236" s="263"/>
      <c r="AI236" s="263"/>
      <c r="AJ236" s="263"/>
      <c r="AK236" s="263"/>
      <c r="AL236" s="263"/>
      <c r="AM236" s="263"/>
      <c r="AX236" s="263"/>
    </row>
    <row r="237" spans="2:50" s="264" customFormat="1" ht="15" hidden="1" customHeight="1">
      <c r="B237" s="288"/>
      <c r="C237" s="288"/>
      <c r="D237" s="288"/>
      <c r="E237" s="325"/>
      <c r="F237" s="325"/>
      <c r="G237" s="289"/>
      <c r="H237" s="325"/>
      <c r="I237" s="333"/>
      <c r="J237" s="325"/>
      <c r="K237" s="289"/>
      <c r="L237" s="325"/>
      <c r="M237" s="289"/>
      <c r="N237" s="297">
        <v>32</v>
      </c>
      <c r="O237" s="297">
        <v>32</v>
      </c>
      <c r="Q237" s="288"/>
      <c r="R237" s="288"/>
      <c r="S237" s="288"/>
      <c r="T237" s="325"/>
      <c r="U237" s="325"/>
      <c r="V237" s="289"/>
      <c r="W237" s="325"/>
      <c r="X237" s="333"/>
      <c r="Y237" s="325"/>
      <c r="Z237" s="289"/>
      <c r="AA237" s="325"/>
      <c r="AB237" s="289"/>
      <c r="AC237" s="297">
        <v>32</v>
      </c>
      <c r="AD237" s="297">
        <v>32</v>
      </c>
      <c r="AE237" s="297">
        <v>32</v>
      </c>
      <c r="AF237" s="288"/>
      <c r="AG237" s="263"/>
      <c r="AH237" s="263"/>
      <c r="AI237" s="263"/>
      <c r="AJ237" s="263"/>
      <c r="AK237" s="263"/>
      <c r="AL237" s="263"/>
      <c r="AM237" s="263"/>
      <c r="AX237" s="263"/>
    </row>
    <row r="238" spans="2:50" s="264" customFormat="1" ht="15" hidden="1" customHeight="1">
      <c r="B238" s="288"/>
      <c r="C238" s="288"/>
      <c r="D238" s="288"/>
      <c r="E238" s="294">
        <v>34</v>
      </c>
      <c r="F238" s="294"/>
      <c r="G238" s="289"/>
      <c r="H238" s="294">
        <v>34</v>
      </c>
      <c r="I238" s="333"/>
      <c r="J238" s="294">
        <v>34</v>
      </c>
      <c r="K238" s="289"/>
      <c r="L238" s="325"/>
      <c r="M238" s="289"/>
      <c r="N238" s="325"/>
      <c r="O238" s="325"/>
      <c r="Q238" s="288"/>
      <c r="R238" s="288"/>
      <c r="S238" s="288"/>
      <c r="T238" s="294">
        <v>34</v>
      </c>
      <c r="U238" s="294"/>
      <c r="V238" s="289"/>
      <c r="W238" s="294">
        <v>34</v>
      </c>
      <c r="X238" s="333"/>
      <c r="Y238" s="294">
        <v>34</v>
      </c>
      <c r="Z238" s="289"/>
      <c r="AA238" s="325"/>
      <c r="AB238" s="289"/>
      <c r="AC238" s="325"/>
      <c r="AD238" s="325"/>
      <c r="AE238" s="294"/>
      <c r="AF238" s="288"/>
      <c r="AG238" s="263"/>
      <c r="AH238" s="263" t="str">
        <f>IF(AH227=AN227,"toll","shit")</f>
        <v>toll</v>
      </c>
      <c r="AI238" s="263"/>
      <c r="AJ238" s="263"/>
      <c r="AK238" s="263"/>
      <c r="AL238" s="263"/>
      <c r="AM238" s="263"/>
      <c r="AX238" s="263"/>
    </row>
    <row r="239" spans="2:50" s="264" customFormat="1" ht="15" hidden="1" customHeight="1">
      <c r="B239" s="288"/>
      <c r="C239" s="288"/>
      <c r="D239" s="288"/>
      <c r="E239" s="294">
        <v>40</v>
      </c>
      <c r="F239" s="294"/>
      <c r="G239" s="289"/>
      <c r="H239" s="294">
        <v>40</v>
      </c>
      <c r="I239" s="333"/>
      <c r="J239" s="294">
        <v>40</v>
      </c>
      <c r="K239" s="289"/>
      <c r="L239" s="325"/>
      <c r="M239" s="289"/>
      <c r="N239" s="297">
        <v>40</v>
      </c>
      <c r="O239" s="297">
        <v>40</v>
      </c>
      <c r="Q239" s="288"/>
      <c r="R239" s="288"/>
      <c r="S239" s="288"/>
      <c r="T239" s="294">
        <v>40</v>
      </c>
      <c r="U239" s="294"/>
      <c r="V239" s="289"/>
      <c r="W239" s="294">
        <v>40</v>
      </c>
      <c r="X239" s="333"/>
      <c r="Y239" s="294">
        <v>40</v>
      </c>
      <c r="Z239" s="289"/>
      <c r="AA239" s="325"/>
      <c r="AB239" s="289"/>
      <c r="AC239" s="297">
        <v>40</v>
      </c>
      <c r="AD239" s="297">
        <v>40</v>
      </c>
      <c r="AE239" s="297">
        <v>40</v>
      </c>
      <c r="AF239" s="288"/>
      <c r="AG239" s="263"/>
      <c r="AH239" s="263"/>
      <c r="AI239" s="263"/>
      <c r="AJ239" s="263"/>
      <c r="AK239" s="263"/>
      <c r="AL239" s="263"/>
      <c r="AM239" s="263"/>
      <c r="AX239" s="263"/>
    </row>
    <row r="262" spans="2:50" s="264" customFormat="1" ht="15.75">
      <c r="B262" s="134"/>
      <c r="C262" s="114"/>
      <c r="D262" s="114"/>
      <c r="E262" s="114"/>
      <c r="F262" s="114"/>
      <c r="G262" s="114"/>
      <c r="H262" s="114"/>
      <c r="I262" s="113"/>
      <c r="J262" s="113"/>
      <c r="K262" s="288"/>
      <c r="L262" s="288"/>
      <c r="M262" s="288"/>
      <c r="N262" s="288"/>
      <c r="O262" s="288"/>
      <c r="Q262" s="134"/>
      <c r="R262" s="114"/>
      <c r="S262" s="114"/>
      <c r="T262" s="114"/>
      <c r="U262" s="114"/>
      <c r="V262" s="114"/>
      <c r="W262" s="114"/>
      <c r="X262" s="113"/>
      <c r="Y262" s="113"/>
      <c r="Z262" s="288"/>
      <c r="AA262" s="288"/>
      <c r="AB262" s="288"/>
      <c r="AC262" s="288"/>
      <c r="AD262" s="288"/>
      <c r="AE262" s="263"/>
      <c r="AF262" s="263"/>
      <c r="AG262" s="263"/>
      <c r="AH262" s="288"/>
      <c r="AI262" s="288"/>
      <c r="AJ262" s="288"/>
      <c r="AK262" s="288"/>
      <c r="AL262" s="288"/>
      <c r="AM262" s="288"/>
      <c r="AN262" s="268"/>
      <c r="AO262" s="289"/>
      <c r="AP262" s="289"/>
      <c r="AQ262" s="289"/>
      <c r="AR262" s="289"/>
      <c r="AS262" s="289"/>
      <c r="AT262" s="333"/>
      <c r="AU262" s="333"/>
      <c r="AX262" s="263" t="str">
        <f t="array" ref="AX262">IFERROR(INDEX(AW:AW,SMALL(IF((AW$208:AW$262&lt;&gt;0),ROW($208:$262)),ROWS(AX$208:AX262))),"")</f>
        <v/>
      </c>
    </row>
    <row r="263" spans="2:50" s="264" customFormat="1">
      <c r="B263" s="336"/>
      <c r="C263" s="114"/>
      <c r="D263" s="114"/>
      <c r="E263" s="114"/>
      <c r="F263" s="114"/>
      <c r="G263" s="114"/>
      <c r="H263" s="114"/>
      <c r="I263" s="113"/>
      <c r="J263" s="337"/>
      <c r="K263" s="288"/>
      <c r="L263" s="288"/>
      <c r="M263" s="288"/>
      <c r="N263" s="288"/>
      <c r="O263" s="288"/>
      <c r="Q263" s="336"/>
      <c r="R263" s="114"/>
      <c r="S263" s="114"/>
      <c r="T263" s="114"/>
      <c r="U263" s="114"/>
      <c r="V263" s="114"/>
      <c r="W263" s="114"/>
      <c r="X263" s="113"/>
      <c r="Y263" s="337"/>
      <c r="Z263" s="288"/>
      <c r="AA263" s="288"/>
      <c r="AB263" s="288"/>
      <c r="AC263" s="288"/>
      <c r="AD263" s="288"/>
      <c r="AE263" s="263"/>
      <c r="AF263" s="263"/>
      <c r="AG263" s="263"/>
      <c r="AH263" s="263"/>
      <c r="AI263" s="263"/>
      <c r="AJ263" s="263"/>
      <c r="AK263" s="263"/>
      <c r="AL263" s="263"/>
      <c r="AM263" s="263"/>
      <c r="AN263" s="268"/>
      <c r="AO263" s="289"/>
      <c r="AP263" s="289"/>
      <c r="AQ263" s="289"/>
      <c r="AR263" s="289"/>
      <c r="AS263" s="289"/>
      <c r="AT263" s="333"/>
      <c r="AU263" s="333"/>
    </row>
    <row r="264" spans="2:50" s="264" customFormat="1">
      <c r="B264" s="336"/>
      <c r="C264" s="113"/>
      <c r="D264" s="114"/>
      <c r="E264" s="338"/>
      <c r="F264" s="338"/>
      <c r="G264" s="113"/>
      <c r="H264" s="114"/>
      <c r="I264" s="113"/>
      <c r="J264" s="113"/>
      <c r="Q264" s="336"/>
      <c r="R264" s="113"/>
      <c r="S264" s="114"/>
      <c r="T264" s="338"/>
      <c r="U264" s="338"/>
      <c r="V264" s="113"/>
      <c r="W264" s="114"/>
      <c r="X264" s="113"/>
      <c r="Y264" s="113"/>
    </row>
    <row r="265" spans="2:50" s="264" customFormat="1">
      <c r="B265" s="336"/>
      <c r="C265" s="113"/>
      <c r="D265" s="114"/>
      <c r="E265" s="338"/>
      <c r="F265" s="338"/>
      <c r="G265" s="113"/>
      <c r="H265" s="114"/>
      <c r="I265" s="113"/>
      <c r="J265" s="113"/>
      <c r="Q265" s="336"/>
      <c r="R265" s="113"/>
      <c r="S265" s="114"/>
      <c r="T265" s="338"/>
      <c r="U265" s="338"/>
      <c r="V265" s="113"/>
      <c r="W265" s="114"/>
      <c r="X265" s="113"/>
      <c r="Y265" s="113"/>
    </row>
    <row r="266" spans="2:50" s="264" customFormat="1">
      <c r="B266" s="336"/>
      <c r="C266" s="113"/>
      <c r="D266" s="114"/>
      <c r="E266" s="338"/>
      <c r="F266" s="338"/>
      <c r="G266" s="113"/>
      <c r="H266" s="114"/>
      <c r="I266" s="113"/>
      <c r="J266" s="113"/>
      <c r="Q266" s="336"/>
      <c r="R266" s="113"/>
      <c r="S266" s="114"/>
      <c r="T266" s="338"/>
      <c r="U266" s="338"/>
      <c r="V266" s="113"/>
      <c r="W266" s="114"/>
      <c r="X266" s="113"/>
      <c r="Y266" s="113"/>
    </row>
    <row r="267" spans="2:50" s="264" customFormat="1">
      <c r="B267" s="336"/>
      <c r="C267" s="113"/>
      <c r="D267" s="114"/>
      <c r="E267" s="338"/>
      <c r="F267" s="338"/>
      <c r="G267" s="113"/>
      <c r="H267" s="114"/>
      <c r="I267" s="113"/>
      <c r="J267" s="113"/>
      <c r="Q267" s="336"/>
      <c r="R267" s="113"/>
      <c r="S267" s="114"/>
      <c r="T267" s="338"/>
      <c r="U267" s="338"/>
      <c r="V267" s="113"/>
      <c r="W267" s="114"/>
      <c r="X267" s="113"/>
      <c r="Y267" s="113"/>
    </row>
    <row r="268" spans="2:50" s="264" customFormat="1">
      <c r="B268" s="339"/>
      <c r="C268" s="288"/>
      <c r="D268" s="288"/>
      <c r="E268" s="340"/>
      <c r="F268" s="288"/>
      <c r="G268" s="288"/>
      <c r="H268" s="288"/>
      <c r="I268" s="288"/>
      <c r="J268" s="288"/>
      <c r="Q268" s="339"/>
      <c r="R268" s="288"/>
      <c r="S268" s="288"/>
      <c r="T268" s="340"/>
      <c r="U268" s="288"/>
      <c r="V268" s="288"/>
      <c r="W268" s="288"/>
      <c r="X268" s="288"/>
      <c r="Y268" s="288"/>
    </row>
    <row r="269" spans="2:50" s="264" customFormat="1">
      <c r="B269" s="336"/>
      <c r="C269" s="113"/>
      <c r="D269" s="114"/>
      <c r="E269" s="338"/>
      <c r="F269" s="338"/>
      <c r="G269" s="113"/>
      <c r="H269" s="114"/>
      <c r="I269" s="113"/>
      <c r="J269" s="337"/>
      <c r="Q269" s="336"/>
      <c r="R269" s="113"/>
      <c r="S269" s="114"/>
      <c r="T269" s="338"/>
      <c r="U269" s="338"/>
      <c r="V269" s="113"/>
      <c r="W269" s="114"/>
      <c r="X269" s="113"/>
      <c r="Y269" s="337"/>
    </row>
    <row r="270" spans="2:50" s="264" customFormat="1">
      <c r="B270" s="336"/>
      <c r="C270" s="113"/>
      <c r="D270" s="114"/>
      <c r="E270" s="338"/>
      <c r="F270" s="338"/>
      <c r="G270" s="113"/>
      <c r="H270" s="114"/>
      <c r="I270" s="113"/>
      <c r="J270" s="337"/>
      <c r="Q270" s="336"/>
      <c r="R270" s="113"/>
      <c r="S270" s="114"/>
      <c r="T270" s="338"/>
      <c r="U270" s="338"/>
      <c r="V270" s="113"/>
      <c r="W270" s="114"/>
      <c r="X270" s="113"/>
      <c r="Y270" s="337"/>
    </row>
    <row r="271" spans="2:50" s="264" customFormat="1">
      <c r="B271" s="336"/>
      <c r="C271" s="113"/>
      <c r="D271" s="114"/>
      <c r="E271" s="338"/>
      <c r="F271" s="338"/>
      <c r="G271" s="113"/>
      <c r="H271" s="114"/>
      <c r="I271" s="113"/>
      <c r="J271" s="337"/>
      <c r="Q271" s="336"/>
      <c r="R271" s="113"/>
      <c r="S271" s="114"/>
      <c r="T271" s="338"/>
      <c r="U271" s="338"/>
      <c r="V271" s="113"/>
      <c r="W271" s="114"/>
      <c r="X271" s="113"/>
      <c r="Y271" s="337"/>
    </row>
    <row r="272" spans="2:50" s="264" customFormat="1">
      <c r="B272" s="336"/>
      <c r="C272" s="113"/>
      <c r="D272" s="114"/>
      <c r="E272" s="338"/>
      <c r="F272" s="338"/>
      <c r="G272" s="113"/>
      <c r="H272" s="114"/>
      <c r="I272" s="113"/>
      <c r="J272" s="337"/>
      <c r="Q272" s="336"/>
      <c r="R272" s="113"/>
      <c r="S272" s="114"/>
      <c r="T272" s="338"/>
      <c r="U272" s="338"/>
      <c r="V272" s="113"/>
      <c r="W272" s="114"/>
      <c r="X272" s="113"/>
      <c r="Y272" s="337"/>
    </row>
    <row r="273" spans="2:25" s="264" customFormat="1">
      <c r="B273" s="336"/>
      <c r="C273" s="113"/>
      <c r="D273" s="114"/>
      <c r="E273" s="338"/>
      <c r="F273" s="338"/>
      <c r="G273" s="113"/>
      <c r="H273" s="114"/>
      <c r="I273" s="113"/>
      <c r="J273" s="337"/>
      <c r="Q273" s="336"/>
      <c r="R273" s="113"/>
      <c r="S273" s="114"/>
      <c r="T273" s="338"/>
      <c r="U273" s="338"/>
      <c r="V273" s="113"/>
      <c r="W273" s="114"/>
      <c r="X273" s="113"/>
      <c r="Y273" s="337"/>
    </row>
    <row r="274" spans="2:25" s="264" customFormat="1">
      <c r="B274" s="336"/>
      <c r="C274" s="113"/>
      <c r="D274" s="114"/>
      <c r="E274" s="338"/>
      <c r="F274" s="338"/>
      <c r="G274" s="113"/>
      <c r="H274" s="114"/>
      <c r="I274" s="113"/>
      <c r="J274" s="337"/>
      <c r="Q274" s="336"/>
      <c r="R274" s="113"/>
      <c r="S274" s="114"/>
      <c r="T274" s="338"/>
      <c r="U274" s="338"/>
      <c r="V274" s="113"/>
      <c r="W274" s="114"/>
      <c r="X274" s="113"/>
      <c r="Y274" s="337"/>
    </row>
    <row r="275" spans="2:25" s="264" customFormat="1">
      <c r="B275" s="336"/>
      <c r="C275" s="113"/>
      <c r="D275" s="114"/>
      <c r="E275" s="338"/>
      <c r="F275" s="338"/>
      <c r="G275" s="113"/>
      <c r="H275" s="114"/>
      <c r="I275" s="113"/>
      <c r="J275" s="337"/>
      <c r="Q275" s="336"/>
      <c r="R275" s="113"/>
      <c r="S275" s="114"/>
      <c r="T275" s="338"/>
      <c r="U275" s="338"/>
      <c r="V275" s="113"/>
      <c r="W275" s="114"/>
      <c r="X275" s="113"/>
      <c r="Y275" s="337"/>
    </row>
    <row r="276" spans="2:25" s="264" customFormat="1">
      <c r="B276" s="336"/>
      <c r="C276" s="113"/>
      <c r="D276" s="114"/>
      <c r="E276" s="338"/>
      <c r="F276" s="338"/>
      <c r="G276" s="113"/>
      <c r="H276" s="114"/>
      <c r="I276" s="113"/>
      <c r="J276" s="337"/>
      <c r="Q276" s="336"/>
      <c r="R276" s="113"/>
      <c r="S276" s="114"/>
      <c r="T276" s="338"/>
      <c r="U276" s="338"/>
      <c r="V276" s="113"/>
      <c r="W276" s="114"/>
      <c r="X276" s="113"/>
      <c r="Y276" s="337"/>
    </row>
    <row r="277" spans="2:25" s="264" customFormat="1">
      <c r="B277" s="336"/>
      <c r="C277" s="113"/>
      <c r="D277" s="114"/>
      <c r="E277" s="338"/>
      <c r="F277" s="338"/>
      <c r="G277" s="113"/>
      <c r="H277" s="114"/>
      <c r="I277" s="113"/>
      <c r="J277" s="337"/>
      <c r="Q277" s="336"/>
      <c r="R277" s="113"/>
      <c r="S277" s="114"/>
      <c r="T277" s="338"/>
      <c r="U277" s="338"/>
      <c r="V277" s="113"/>
      <c r="W277" s="114"/>
      <c r="X277" s="113"/>
      <c r="Y277" s="337"/>
    </row>
  </sheetData>
  <sheetProtection selectLockedCells="1"/>
  <mergeCells count="96">
    <mergeCell ref="D47:G47"/>
    <mergeCell ref="D48:G48"/>
    <mergeCell ref="D49:G49"/>
    <mergeCell ref="D50:G50"/>
    <mergeCell ref="D46:G46"/>
    <mergeCell ref="D39:G39"/>
    <mergeCell ref="D40:G40"/>
    <mergeCell ref="D41:G41"/>
    <mergeCell ref="D42:G42"/>
    <mergeCell ref="D43:G43"/>
    <mergeCell ref="W50:AB50"/>
    <mergeCell ref="AC50:AD50"/>
    <mergeCell ref="I39:K39"/>
    <mergeCell ref="I40:K40"/>
    <mergeCell ref="I41:K41"/>
    <mergeCell ref="I42:K42"/>
    <mergeCell ref="I43:K43"/>
    <mergeCell ref="M39:N39"/>
    <mergeCell ref="M40:N40"/>
    <mergeCell ref="M41:N41"/>
    <mergeCell ref="M42:N42"/>
    <mergeCell ref="M43:N43"/>
    <mergeCell ref="I46:N46"/>
    <mergeCell ref="I47:N47"/>
    <mergeCell ref="I48:N48"/>
    <mergeCell ref="I49:N49"/>
    <mergeCell ref="AA16:AD18"/>
    <mergeCell ref="Q17:S17"/>
    <mergeCell ref="V17:Y17"/>
    <mergeCell ref="V20:Y20"/>
    <mergeCell ref="Z20:AA20"/>
    <mergeCell ref="S9:Y9"/>
    <mergeCell ref="S10:Y10"/>
    <mergeCell ref="AA10:AB10"/>
    <mergeCell ref="S11:Y11"/>
    <mergeCell ref="AB11:AD12"/>
    <mergeCell ref="S12:Y12"/>
    <mergeCell ref="BK37:BL37"/>
    <mergeCell ref="V37:W37"/>
    <mergeCell ref="M37:N37"/>
    <mergeCell ref="AB37:AC37"/>
    <mergeCell ref="G63:L63"/>
    <mergeCell ref="BB63:BF63"/>
    <mergeCell ref="I51:J52"/>
    <mergeCell ref="L51:L52"/>
    <mergeCell ref="G56:J56"/>
    <mergeCell ref="K56:L56"/>
    <mergeCell ref="X51:Y52"/>
    <mergeCell ref="AA51:AA52"/>
    <mergeCell ref="V56:Y56"/>
    <mergeCell ref="Z56:AA56"/>
    <mergeCell ref="V63:AA63"/>
    <mergeCell ref="Q50:V50"/>
    <mergeCell ref="AF24:AO24"/>
    <mergeCell ref="AF35:AO35"/>
    <mergeCell ref="BH20:BJ20"/>
    <mergeCell ref="AF36:AP36"/>
    <mergeCell ref="G37:H37"/>
    <mergeCell ref="BF37:BG37"/>
    <mergeCell ref="BH37:BJ37"/>
    <mergeCell ref="G20:J20"/>
    <mergeCell ref="K20:L20"/>
    <mergeCell ref="AF20:AN21"/>
    <mergeCell ref="BF20:BG20"/>
    <mergeCell ref="BK20:BL20"/>
    <mergeCell ref="G1:J1"/>
    <mergeCell ref="G2:J3"/>
    <mergeCell ref="K2:L3"/>
    <mergeCell ref="D4:J4"/>
    <mergeCell ref="D5:J5"/>
    <mergeCell ref="V1:Y1"/>
    <mergeCell ref="V2:Y3"/>
    <mergeCell ref="Z2:AA3"/>
    <mergeCell ref="S4:Y4"/>
    <mergeCell ref="S5:Y5"/>
    <mergeCell ref="S6:Y6"/>
    <mergeCell ref="AA6:AC6"/>
    <mergeCell ref="S7:Y7"/>
    <mergeCell ref="AB7:AD8"/>
    <mergeCell ref="S8:Y8"/>
    <mergeCell ref="I50:N50"/>
    <mergeCell ref="D6:J6"/>
    <mergeCell ref="L6:N6"/>
    <mergeCell ref="L16:O18"/>
    <mergeCell ref="D7:J7"/>
    <mergeCell ref="M7:O8"/>
    <mergeCell ref="D8:J8"/>
    <mergeCell ref="D9:J9"/>
    <mergeCell ref="D10:J10"/>
    <mergeCell ref="L10:M10"/>
    <mergeCell ref="D11:J11"/>
    <mergeCell ref="M11:O12"/>
    <mergeCell ref="D12:J12"/>
    <mergeCell ref="B17:D17"/>
    <mergeCell ref="G17:J17"/>
    <mergeCell ref="D45:G45"/>
  </mergeCells>
  <phoneticPr fontId="18" type="noConversion"/>
  <conditionalFormatting sqref="B46:G50">
    <cfRule type="expression" dxfId="6" priority="1">
      <formula>IF(B46="",0,1)</formula>
    </cfRule>
  </conditionalFormatting>
  <conditionalFormatting sqref="D22:D36">
    <cfRule type="expression" dxfId="5" priority="9">
      <formula>IF(OR(D22=25,D22=32,D22=50,AND($G$17="INOX",D22=40),$B$17="1.4xxx"),"wahr","falsch")</formula>
    </cfRule>
  </conditionalFormatting>
  <conditionalFormatting sqref="K22:K36">
    <cfRule type="expression" dxfId="4" priority="7">
      <formula>AND(D22&gt;0,N22&gt;0,K22="")</formula>
    </cfRule>
  </conditionalFormatting>
  <conditionalFormatting sqref="L22:L36">
    <cfRule type="expression" dxfId="3" priority="6">
      <formula>AND(D22&gt;0,N22&gt;0,L22="")</formula>
    </cfRule>
  </conditionalFormatting>
  <conditionalFormatting sqref="Z22:Z36">
    <cfRule type="expression" dxfId="2" priority="4">
      <formula>AND(S22&gt;0,AC22&gt;0,Z22="")</formula>
    </cfRule>
  </conditionalFormatting>
  <conditionalFormatting sqref="AA22:AA36">
    <cfRule type="expression" dxfId="1" priority="2">
      <formula>AND(S22&gt;0,AC22&gt;0,AA22="")</formula>
    </cfRule>
  </conditionalFormatting>
  <conditionalFormatting sqref="AF36">
    <cfRule type="expression" dxfId="0" priority="10">
      <formula>OR(F22:F36&gt;0)</formula>
    </cfRule>
  </conditionalFormatting>
  <dataValidations count="4">
    <dataValidation type="list" allowBlank="1" showInputMessage="1" showErrorMessage="1" sqref="K58:L62 Z58:AA62" xr:uid="{8648C518-E3D3-4901-AB51-307227D4EFB8}">
      <formula1>$B$89:$B$98</formula1>
    </dataValidation>
    <dataValidation type="list" allowBlank="1" showInputMessage="1" showErrorMessage="1" sqref="E58:E62 T58:T62" xr:uid="{78436F6B-CB1F-4E75-A2B5-C05D365E45BB}">
      <formula1>$B$66:$B$77</formula1>
    </dataValidation>
    <dataValidation type="list" allowBlank="1" showInputMessage="1" showErrorMessage="1" sqref="G58:G62 V58:V62" xr:uid="{EFC0CD94-24E0-40D7-AE62-BADC52FFECC6}">
      <formula1>$B$84:$B$87</formula1>
    </dataValidation>
    <dataValidation type="list" allowBlank="1" showInputMessage="1" showErrorMessage="1" sqref="B17:D17 Q17:S17" xr:uid="{B57A180C-AA0C-4A14-9469-13F9B3F45638}">
      <formula1>$B$226:$B$232</formula1>
    </dataValidation>
  </dataValidations>
  <pageMargins left="0.51181102362204722" right="0.23622047244094491" top="0.39370078740157483" bottom="0.27559055118110237" header="0.23622047244094491" footer="0.23622047244094491"/>
  <pageSetup paperSize="9" scale="58" fitToWidth="2" orientation="portrait" r:id="rId1"/>
  <headerFooter alignWithMargins="0"/>
  <colBreaks count="1" manualBreakCount="1">
    <brk id="16" max="50" man="1"/>
  </colBreaks>
  <ignoredErrors>
    <ignoredError sqref="D4:J12" unlockedFormula="1"/>
  </ignoredErrors>
  <drawing r:id="rId2"/>
  <legacyDrawing r:id="rId3"/>
  <controls>
    <mc:AlternateContent xmlns:mc="http://schemas.openxmlformats.org/markup-compatibility/2006">
      <mc:Choice Requires="x14">
        <control shapeId="4100" r:id="rId4" name="CheckBox4">
          <controlPr defaultSize="0" autoLine="0" r:id="rId5">
            <anchor moveWithCells="1">
              <from>
                <xdr:col>4</xdr:col>
                <xdr:colOff>161925</xdr:colOff>
                <xdr:row>378</xdr:row>
                <xdr:rowOff>57150</xdr:rowOff>
              </from>
              <to>
                <xdr:col>6</xdr:col>
                <xdr:colOff>419100</xdr:colOff>
                <xdr:row>385</xdr:row>
                <xdr:rowOff>171450</xdr:rowOff>
              </to>
            </anchor>
          </controlPr>
        </control>
      </mc:Choice>
      <mc:Fallback>
        <control shapeId="4100" r:id="rId4" name="CheckBox4"/>
      </mc:Fallback>
    </mc:AlternateContent>
    <mc:AlternateContent xmlns:mc="http://schemas.openxmlformats.org/markup-compatibility/2006">
      <mc:Choice Requires="x14">
        <control shapeId="4099" r:id="rId6" name="CheckBox3">
          <controlPr defaultSize="0" autoLine="0" r:id="rId7">
            <anchor moveWithCells="1">
              <from>
                <xdr:col>4</xdr:col>
                <xdr:colOff>161925</xdr:colOff>
                <xdr:row>367</xdr:row>
                <xdr:rowOff>28575</xdr:rowOff>
              </from>
              <to>
                <xdr:col>6</xdr:col>
                <xdr:colOff>419100</xdr:colOff>
                <xdr:row>374</xdr:row>
                <xdr:rowOff>133350</xdr:rowOff>
              </to>
            </anchor>
          </controlPr>
        </control>
      </mc:Choice>
      <mc:Fallback>
        <control shapeId="4099" r:id="rId6" name="CheckBox3"/>
      </mc:Fallback>
    </mc:AlternateContent>
    <mc:AlternateContent xmlns:mc="http://schemas.openxmlformats.org/markup-compatibility/2006">
      <mc:Choice Requires="x14">
        <control shapeId="4098" r:id="rId8" name="CheckBox2">
          <controlPr defaultSize="0" autoLine="0" r:id="rId5">
            <anchor moveWithCells="1">
              <from>
                <xdr:col>4</xdr:col>
                <xdr:colOff>161925</xdr:colOff>
                <xdr:row>372</xdr:row>
                <xdr:rowOff>142875</xdr:rowOff>
              </from>
              <to>
                <xdr:col>6</xdr:col>
                <xdr:colOff>419100</xdr:colOff>
                <xdr:row>380</xdr:row>
                <xdr:rowOff>66675</xdr:rowOff>
              </to>
            </anchor>
          </controlPr>
        </control>
      </mc:Choice>
      <mc:Fallback>
        <control shapeId="4098" r:id="rId8" name="CheckBox2"/>
      </mc:Fallback>
    </mc:AlternateContent>
    <mc:AlternateContent xmlns:mc="http://schemas.openxmlformats.org/markup-compatibility/2006">
      <mc:Choice Requires="x14">
        <control shapeId="4097" r:id="rId9" name="CheckBox1">
          <controlPr defaultSize="0" autoLine="0" r:id="rId7">
            <anchor moveWithCells="1">
              <from>
                <xdr:col>4</xdr:col>
                <xdr:colOff>161925</xdr:colOff>
                <xdr:row>361</xdr:row>
                <xdr:rowOff>114300</xdr:rowOff>
              </from>
              <to>
                <xdr:col>6</xdr:col>
                <xdr:colOff>419100</xdr:colOff>
                <xdr:row>369</xdr:row>
                <xdr:rowOff>28575</xdr:rowOff>
              </to>
            </anchor>
          </controlPr>
        </control>
      </mc:Choice>
      <mc:Fallback>
        <control shapeId="4097" r:id="rId9" name="Check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4A93-54E2-4D26-BC7B-9BB875B04788}">
  <dimension ref="A2:AN158"/>
  <sheetViews>
    <sheetView zoomScale="70" zoomScaleNormal="70" workbookViewId="0">
      <selection activeCell="E161" sqref="E161"/>
    </sheetView>
  </sheetViews>
  <sheetFormatPr defaultColWidth="11.42578125" defaultRowHeight="15"/>
  <cols>
    <col min="1" max="1" width="14.85546875" customWidth="1"/>
    <col min="2" max="2" width="4.85546875" customWidth="1"/>
    <col min="3" max="8" width="30.7109375" customWidth="1"/>
  </cols>
  <sheetData>
    <row r="2" spans="1:16" ht="21">
      <c r="A2" s="352" t="s">
        <v>231</v>
      </c>
    </row>
    <row r="4" spans="1:16">
      <c r="A4" s="342" t="s">
        <v>84</v>
      </c>
      <c r="B4" s="343"/>
      <c r="C4" s="346" t="str">
        <f>IF(Bestellliste!$C$24="","",Bestellliste!$A$24&amp;".1")</f>
        <v>.1</v>
      </c>
      <c r="D4" s="346" t="str">
        <f>IF(Bestellliste!$C$24="","",Bestellliste!$A$24&amp;".2")</f>
        <v>.2</v>
      </c>
      <c r="E4" s="346" t="str">
        <f>IF(Bestellliste!$C$24="","",Bestellliste!$A$24&amp;".3")</f>
        <v>.3</v>
      </c>
      <c r="F4" s="346" t="str">
        <f>IF(Bestellliste!$C$24="","",Bestellliste!$A$24&amp;".4")</f>
        <v>.4</v>
      </c>
      <c r="G4" s="346" t="str">
        <f>IF(Bestellliste!$C$24="","",Bestellliste!$A$24&amp;".5")</f>
        <v>.5</v>
      </c>
      <c r="H4" s="347" t="str">
        <f>IF(Bestellliste!$C$24="","",Bestellliste!$A$24&amp;".6")</f>
        <v>.6</v>
      </c>
      <c r="K4" t="str">
        <f t="shared" ref="K4:P4" si="0">C4</f>
        <v>.1</v>
      </c>
      <c r="L4" t="str">
        <f t="shared" si="0"/>
        <v>.2</v>
      </c>
      <c r="M4" t="str">
        <f t="shared" si="0"/>
        <v>.3</v>
      </c>
      <c r="N4" t="str">
        <f t="shared" si="0"/>
        <v>.4</v>
      </c>
      <c r="O4" t="str">
        <f t="shared" si="0"/>
        <v>.5</v>
      </c>
      <c r="P4" t="str">
        <f t="shared" si="0"/>
        <v>.6</v>
      </c>
    </row>
    <row r="5" spans="1:16">
      <c r="A5" s="344" t="s">
        <v>85</v>
      </c>
      <c r="C5" s="348">
        <f>ROUND(IF(Bestellliste!H$24="",Bestellliste!G$24,(VLOOKUP(Bestellliste!$C$24,Bestellliste!$AB$3:$AF$6,4,FALSE))/1000+Bestellliste!G$24),2)*100</f>
        <v>0</v>
      </c>
      <c r="D5" s="348">
        <f>ROUND(IF(Bestellliste!I$24="",Bestellliste!H$24,(VLOOKUP(Bestellliste!$C$24,Bestellliste!$AB$3:$AF$6,4,FALSE))/1000+Bestellliste!H$24),2)*100</f>
        <v>0</v>
      </c>
      <c r="E5" s="348">
        <f>ROUND(IF(Bestellliste!J$24="",Bestellliste!I$24,(VLOOKUP(Bestellliste!$C$24,Bestellliste!$AB$3:$AF$6,4,FALSE))/1000+Bestellliste!I$24),2)*100</f>
        <v>0</v>
      </c>
      <c r="F5" s="348">
        <f>ROUND(IF(Bestellliste!K$24="",Bestellliste!J$24,(VLOOKUP(Bestellliste!$C$24,Bestellliste!$AB$3:$AF$6,4,FALSE))/1000+Bestellliste!J$24),2)*100</f>
        <v>0</v>
      </c>
      <c r="G5" s="348">
        <f>ROUND(IF(Bestellliste!L$24="",Bestellliste!K$24,(VLOOKUP(Bestellliste!$C$24,Bestellliste!$AB$3:$AF$6,4,FALSE))/1000+Bestellliste!K$24),2)*100</f>
        <v>0</v>
      </c>
      <c r="H5" s="349">
        <f>ROUND(Bestellliste!L24,2)*100</f>
        <v>0</v>
      </c>
      <c r="J5" s="359" t="s">
        <v>225</v>
      </c>
      <c r="K5" t="str">
        <f>IF(Bestellliste!G24="","",Bestellliste!$D24)</f>
        <v/>
      </c>
      <c r="L5" t="str">
        <f>IF(Bestellliste!H24="","",Bestellliste!$D24)</f>
        <v/>
      </c>
      <c r="M5" t="str">
        <f>IF(Bestellliste!I24="","",Bestellliste!$D24)</f>
        <v/>
      </c>
      <c r="N5" t="str">
        <f>IF(Bestellliste!J24="","",Bestellliste!$D24)</f>
        <v/>
      </c>
      <c r="O5" t="str">
        <f>IF(Bestellliste!K24="","",Bestellliste!$D24)</f>
        <v/>
      </c>
      <c r="P5" t="str">
        <f>IF(Bestellliste!L24="","",Bestellliste!$D24)</f>
        <v/>
      </c>
    </row>
    <row r="6" spans="1:16">
      <c r="A6" s="344" t="s">
        <v>86</v>
      </c>
      <c r="C6" s="348" t="s">
        <v>7</v>
      </c>
      <c r="D6" s="348" t="s">
        <v>7</v>
      </c>
      <c r="E6" s="348" t="s">
        <v>7</v>
      </c>
      <c r="F6" s="348" t="s">
        <v>7</v>
      </c>
      <c r="G6" s="348" t="s">
        <v>7</v>
      </c>
      <c r="H6" s="350" t="s">
        <v>7</v>
      </c>
      <c r="J6" s="348"/>
    </row>
    <row r="7" spans="1:16">
      <c r="A7" s="344" t="s">
        <v>88</v>
      </c>
      <c r="C7" s="348" t="str">
        <f>IF(Bestellliste!H$24="","keine","BLS2")</f>
        <v>keine</v>
      </c>
      <c r="D7" s="348" t="str">
        <f>IF(Bestellliste!I$24="","keine","BLS2")</f>
        <v>keine</v>
      </c>
      <c r="E7" s="348" t="str">
        <f>IF(Bestellliste!J$24="","keine","BLS2")</f>
        <v>keine</v>
      </c>
      <c r="F7" s="348" t="str">
        <f>IF(Bestellliste!K$24="","keine","BLS2")</f>
        <v>keine</v>
      </c>
      <c r="G7" s="348" t="str">
        <f>IF(Bestellliste!L$24="","keine","BLS2")</f>
        <v>keine</v>
      </c>
      <c r="H7" s="353" t="s">
        <v>89</v>
      </c>
    </row>
    <row r="8" spans="1:16">
      <c r="A8" s="344" t="s">
        <v>33</v>
      </c>
      <c r="C8" s="348" t="str">
        <f>IF(Bestellliste!G$24="","",Bestellliste!$D$24&amp;"_"&amp;C5&amp;"cm_"&amp;C6&amp;"_"&amp;C7)</f>
        <v/>
      </c>
      <c r="D8" s="348" t="str">
        <f>IF(Bestellliste!H$24="","",Bestellliste!$D$24&amp;"_"&amp;D5&amp;"cm_"&amp;D6&amp;"_"&amp;D7)</f>
        <v/>
      </c>
      <c r="E8" s="348" t="str">
        <f>IF(Bestellliste!I$24="","",Bestellliste!$D$24&amp;"_"&amp;E5&amp;"cm_"&amp;E6&amp;"_"&amp;E7)</f>
        <v/>
      </c>
      <c r="F8" s="348" t="str">
        <f>IF(Bestellliste!J$24="","",Bestellliste!$D$24&amp;"_"&amp;F5&amp;"cm_"&amp;F6&amp;"_"&amp;F7)</f>
        <v/>
      </c>
      <c r="G8" s="348" t="str">
        <f>IF(Bestellliste!K$24="","",Bestellliste!$D$24&amp;"_"&amp;G5&amp;"cm_"&amp;G6&amp;"_"&amp;G7)</f>
        <v/>
      </c>
      <c r="H8" s="353" t="str">
        <f>IF(Bestellliste!L$24="","",Bestellliste!$D$24&amp;"_"&amp;H5&amp;"cm_"&amp;H6&amp;"_"&amp;H7)</f>
        <v/>
      </c>
    </row>
    <row r="9" spans="1:16">
      <c r="A9" s="345" t="s">
        <v>79</v>
      </c>
      <c r="B9" s="54"/>
      <c r="C9" s="101" t="str">
        <f>IF(Bestellliste!G$24="","",Bestellliste!$B$24)</f>
        <v/>
      </c>
      <c r="D9" s="101" t="str">
        <f>IF(Bestellliste!H$24="","",Bestellliste!$B$24)</f>
        <v/>
      </c>
      <c r="E9" s="101" t="str">
        <f>IF(Bestellliste!I$24="","",Bestellliste!$B$24)</f>
        <v/>
      </c>
      <c r="F9" s="101" t="str">
        <f>IF(Bestellliste!J$24="","",Bestellliste!$B$24)</f>
        <v/>
      </c>
      <c r="G9" s="101" t="str">
        <f>IF(Bestellliste!K$24="","",Bestellliste!$B$24)</f>
        <v/>
      </c>
      <c r="H9" s="102" t="str">
        <f>IF(Bestellliste!L$24="","",Bestellliste!$B$24)</f>
        <v/>
      </c>
    </row>
    <row r="10" spans="1:16">
      <c r="C10" s="348"/>
      <c r="D10" s="348"/>
      <c r="E10" s="348"/>
      <c r="F10" s="348"/>
      <c r="G10" s="348"/>
      <c r="H10" s="348"/>
    </row>
    <row r="11" spans="1:16">
      <c r="A11" s="342" t="s">
        <v>84</v>
      </c>
      <c r="B11" s="343"/>
      <c r="C11" s="346" t="str">
        <f>IF(Bestellliste!$C$25="","",Bestellliste!$A$25&amp;".1")</f>
        <v/>
      </c>
      <c r="D11" s="346" t="str">
        <f>IF(Bestellliste!$C$25="","",Bestellliste!$A$25&amp;".2")</f>
        <v/>
      </c>
      <c r="E11" s="346" t="str">
        <f>IF(Bestellliste!$C$25="","",Bestellliste!$A$25&amp;".3")</f>
        <v/>
      </c>
      <c r="F11" s="346" t="str">
        <f>IF(Bestellliste!$C$25="","",Bestellliste!$A$25&amp;".4")</f>
        <v/>
      </c>
      <c r="G11" s="346" t="str">
        <f>IF(Bestellliste!$C$25="","",Bestellliste!$A$25&amp;".5")</f>
        <v/>
      </c>
      <c r="H11" s="346" t="str">
        <f>IF(Bestellliste!$C$25="","",Bestellliste!$A$25&amp;".6")</f>
        <v/>
      </c>
      <c r="K11" t="str">
        <f t="shared" ref="K11:P11" si="1">C11</f>
        <v/>
      </c>
      <c r="L11" t="str">
        <f t="shared" si="1"/>
        <v/>
      </c>
      <c r="M11" t="str">
        <f t="shared" si="1"/>
        <v/>
      </c>
      <c r="N11" t="str">
        <f t="shared" si="1"/>
        <v/>
      </c>
      <c r="O11" t="str">
        <f t="shared" si="1"/>
        <v/>
      </c>
      <c r="P11" t="str">
        <f t="shared" si="1"/>
        <v/>
      </c>
    </row>
    <row r="12" spans="1:16">
      <c r="A12" s="344" t="s">
        <v>85</v>
      </c>
      <c r="C12" s="348">
        <f>ROUND(IF(Bestellliste!H$25="",Bestellliste!G$25,(VLOOKUP(Bestellliste!$C$24,Bestellliste!$AB$3:$AF$6,4,FALSE))/1000+Bestellliste!G$25),2)*100</f>
        <v>0</v>
      </c>
      <c r="D12" s="348">
        <f>ROUND(IF(Bestellliste!I$25="",Bestellliste!H$25,(VLOOKUP(Bestellliste!$C$24,Bestellliste!$AB$3:$AF$6,4,FALSE))/1000+Bestellliste!H$25),2)*100</f>
        <v>0</v>
      </c>
      <c r="E12" s="348">
        <f>ROUND(IF(Bestellliste!J$25="",Bestellliste!I$25,(VLOOKUP(Bestellliste!$C$24,Bestellliste!$AB$3:$AF$6,4,FALSE))/1000+Bestellliste!I$25),2)*100</f>
        <v>0</v>
      </c>
      <c r="F12" s="348">
        <f>ROUND(IF(Bestellliste!K$25="",Bestellliste!J$25,(VLOOKUP(Bestellliste!$C$24,Bestellliste!$AB$3:$AF$6,4,FALSE))/1000+Bestellliste!J$25),2)*100</f>
        <v>0</v>
      </c>
      <c r="G12" s="348">
        <f>ROUND(IF(Bestellliste!L$25="",Bestellliste!K$25,(VLOOKUP(Bestellliste!$C$24,Bestellliste!$AB$3:$AF$6,4,FALSE))/1000+Bestellliste!K$25),2)*100</f>
        <v>0</v>
      </c>
      <c r="H12" s="349">
        <f>ROUND(Bestellliste!L25,2)*100</f>
        <v>0</v>
      </c>
      <c r="J12" s="359" t="s">
        <v>225</v>
      </c>
      <c r="K12" t="str">
        <f>IF(Bestellliste!G25="","",Bestellliste!$D25)</f>
        <v/>
      </c>
      <c r="L12" t="str">
        <f>IF(Bestellliste!H25="","",Bestellliste!$D25)</f>
        <v/>
      </c>
      <c r="M12" t="str">
        <f>IF(Bestellliste!I25="","",Bestellliste!$D25)</f>
        <v/>
      </c>
      <c r="N12" t="str">
        <f>IF(Bestellliste!J25="","",Bestellliste!$D25)</f>
        <v/>
      </c>
      <c r="O12" t="str">
        <f>IF(Bestellliste!K25="","",Bestellliste!$D25)</f>
        <v/>
      </c>
      <c r="P12" t="str">
        <f>IF(Bestellliste!L25="","",Bestellliste!$D25)</f>
        <v/>
      </c>
    </row>
    <row r="13" spans="1:16">
      <c r="A13" s="344" t="s">
        <v>86</v>
      </c>
      <c r="C13" s="348" t="s">
        <v>7</v>
      </c>
      <c r="D13" s="348" t="s">
        <v>7</v>
      </c>
      <c r="E13" s="348" t="s">
        <v>7</v>
      </c>
      <c r="F13" s="348" t="s">
        <v>7</v>
      </c>
      <c r="G13" s="348" t="s">
        <v>7</v>
      </c>
      <c r="H13" s="353" t="s">
        <v>7</v>
      </c>
    </row>
    <row r="14" spans="1:16">
      <c r="A14" s="344" t="s">
        <v>88</v>
      </c>
      <c r="C14" s="348" t="str">
        <f>IF(Bestellliste!H$25="","keine","BLS2")</f>
        <v>keine</v>
      </c>
      <c r="D14" s="348" t="str">
        <f>IF(Bestellliste!I$25="","keine","BLS2")</f>
        <v>keine</v>
      </c>
      <c r="E14" s="348" t="str">
        <f>IF(Bestellliste!J$25="","keine","BLS2")</f>
        <v>keine</v>
      </c>
      <c r="F14" s="348" t="str">
        <f>IF(Bestellliste!K$25="","keine","BLS2")</f>
        <v>keine</v>
      </c>
      <c r="G14" s="348" t="str">
        <f>IF(Bestellliste!L$25="","keine","BLS2")</f>
        <v>keine</v>
      </c>
      <c r="H14" s="353" t="s">
        <v>89</v>
      </c>
    </row>
    <row r="15" spans="1:16">
      <c r="A15" s="344" t="s">
        <v>33</v>
      </c>
      <c r="C15" s="348" t="str">
        <f>IF(Bestellliste!G$25="","",Bestellliste!$D$25&amp;"_"&amp;C12&amp;"cm_"&amp;C13&amp;"_"&amp;C14)</f>
        <v/>
      </c>
      <c r="D15" s="348" t="str">
        <f>IF(Bestellliste!H$25="","",Bestellliste!$D$25&amp;"_"&amp;D12&amp;"cm_"&amp;D13&amp;"_"&amp;D14)</f>
        <v/>
      </c>
      <c r="E15" s="348" t="str">
        <f>IF(Bestellliste!I$25="","",Bestellliste!$D$25&amp;"_"&amp;E12&amp;"cm_"&amp;E13&amp;"_"&amp;E14)</f>
        <v/>
      </c>
      <c r="F15" s="348" t="str">
        <f>IF(Bestellliste!J$25="","",Bestellliste!$D$25&amp;"_"&amp;F12&amp;"cm_"&amp;F13&amp;"_"&amp;F14)</f>
        <v/>
      </c>
      <c r="G15" s="348" t="str">
        <f>IF(Bestellliste!K$25="","",Bestellliste!$D$25&amp;"_"&amp;G12&amp;"cm_"&amp;G13&amp;"_"&amp;G14)</f>
        <v/>
      </c>
      <c r="H15" s="353" t="str">
        <f>IF(Bestellliste!L$25="","",Bestellliste!$D$25&amp;"_"&amp;H12&amp;"cm_"&amp;H13&amp;"_"&amp;H14)</f>
        <v/>
      </c>
    </row>
    <row r="16" spans="1:16">
      <c r="A16" s="345" t="s">
        <v>79</v>
      </c>
      <c r="B16" s="54"/>
      <c r="C16" s="101" t="str">
        <f>IF(Bestellliste!G$25="","",Bestellliste!$B$25)</f>
        <v/>
      </c>
      <c r="D16" s="101" t="str">
        <f>IF(Bestellliste!H$25="","",Bestellliste!$B$25)</f>
        <v/>
      </c>
      <c r="E16" s="101" t="str">
        <f>IF(Bestellliste!I$25="","",Bestellliste!$B$25)</f>
        <v/>
      </c>
      <c r="F16" s="101" t="str">
        <f>IF(Bestellliste!J$25="","",Bestellliste!$B$25)</f>
        <v/>
      </c>
      <c r="G16" s="101" t="str">
        <f>IF(Bestellliste!K$25="","",Bestellliste!$B$25)</f>
        <v/>
      </c>
      <c r="H16" s="102" t="str">
        <f>IF(Bestellliste!L$25="","",Bestellliste!$B$25)</f>
        <v/>
      </c>
    </row>
    <row r="17" spans="1:16">
      <c r="C17" s="348"/>
      <c r="D17" s="348"/>
      <c r="E17" s="348"/>
      <c r="F17" s="348"/>
      <c r="G17" s="348"/>
      <c r="H17" s="348"/>
    </row>
    <row r="18" spans="1:16">
      <c r="A18" s="342" t="s">
        <v>84</v>
      </c>
      <c r="B18" s="343"/>
      <c r="C18" s="346" t="str">
        <f>IF(Bestellliste!$C$26="","",Bestellliste!$A$26&amp;".1")</f>
        <v/>
      </c>
      <c r="D18" s="346" t="str">
        <f>IF(Bestellliste!$C$26="","",Bestellliste!$A$26&amp;".2")</f>
        <v/>
      </c>
      <c r="E18" s="346" t="str">
        <f>IF(Bestellliste!$C$26="","",Bestellliste!$A$26&amp;".3")</f>
        <v/>
      </c>
      <c r="F18" s="346" t="str">
        <f>IF(Bestellliste!$C$26="","",Bestellliste!$A$26&amp;".4")</f>
        <v/>
      </c>
      <c r="G18" s="346" t="str">
        <f>IF(Bestellliste!$C$26="","",Bestellliste!$A$26&amp;".5")</f>
        <v/>
      </c>
      <c r="H18" s="347" t="str">
        <f>IF(Bestellliste!$C$26="","",Bestellliste!$A$26&amp;".6")</f>
        <v/>
      </c>
      <c r="K18" t="str">
        <f t="shared" ref="K18:P18" si="2">C18</f>
        <v/>
      </c>
      <c r="L18" t="str">
        <f t="shared" si="2"/>
        <v/>
      </c>
      <c r="M18" t="str">
        <f t="shared" si="2"/>
        <v/>
      </c>
      <c r="N18" t="str">
        <f t="shared" si="2"/>
        <v/>
      </c>
      <c r="O18" t="str">
        <f t="shared" si="2"/>
        <v/>
      </c>
      <c r="P18" t="str">
        <f t="shared" si="2"/>
        <v/>
      </c>
    </row>
    <row r="19" spans="1:16">
      <c r="A19" s="344" t="s">
        <v>85</v>
      </c>
      <c r="C19" s="348">
        <f>ROUND(IF(Bestellliste!H$26="",Bestellliste!G$26,(VLOOKUP(Bestellliste!$C$26,Bestellliste!$AB$3:$AF$6,4,FALSE))/1000+Bestellliste!G$26),2)*100</f>
        <v>0</v>
      </c>
      <c r="D19" s="348">
        <f>ROUND(IF(Bestellliste!I$26="",Bestellliste!H$26,(VLOOKUP(Bestellliste!$C$26,Bestellliste!$AB$3:$AF$6,4,FALSE))/1000+Bestellliste!H$26),2)*100</f>
        <v>0</v>
      </c>
      <c r="E19" s="348">
        <f>ROUND(IF(Bestellliste!J$26="",Bestellliste!I$26,(VLOOKUP(Bestellliste!$C$26,Bestellliste!$AB$3:$AF$6,4,FALSE))/1000+Bestellliste!I$26),2)*100</f>
        <v>0</v>
      </c>
      <c r="F19" s="348">
        <f>ROUND(IF(Bestellliste!K$26="",Bestellliste!J$26,(VLOOKUP(Bestellliste!$C$26,Bestellliste!$AB$3:$AF$6,4,FALSE))/1000+Bestellliste!J$26),2)*100</f>
        <v>0</v>
      </c>
      <c r="G19" s="348">
        <f>ROUND(IF(Bestellliste!L$26="",Bestellliste!K$26,(VLOOKUP(Bestellliste!$C$26,Bestellliste!$AB$3:$AF$6,4,FALSE))/1000+Bestellliste!K$26),2)*100</f>
        <v>0</v>
      </c>
      <c r="H19" s="349">
        <f>ROUND(Bestellliste!L26,2)*100</f>
        <v>0</v>
      </c>
      <c r="J19" s="359" t="s">
        <v>225</v>
      </c>
      <c r="K19" t="str">
        <f>IF(Bestellliste!G26="","",Bestellliste!$D26)</f>
        <v/>
      </c>
      <c r="L19" t="str">
        <f>IF(Bestellliste!H26="","",Bestellliste!$D26)</f>
        <v/>
      </c>
      <c r="M19" t="str">
        <f>IF(Bestellliste!I26="","",Bestellliste!$D26)</f>
        <v/>
      </c>
      <c r="N19" t="str">
        <f>IF(Bestellliste!J26="","",Bestellliste!$D26)</f>
        <v/>
      </c>
      <c r="O19" t="str">
        <f>IF(Bestellliste!K26="","",Bestellliste!$D26)</f>
        <v/>
      </c>
      <c r="P19" t="str">
        <f>IF(Bestellliste!L26="","",Bestellliste!$D26)</f>
        <v/>
      </c>
    </row>
    <row r="20" spans="1:16">
      <c r="A20" s="344" t="s">
        <v>86</v>
      </c>
      <c r="C20" s="348" t="s">
        <v>7</v>
      </c>
      <c r="D20" s="348" t="s">
        <v>7</v>
      </c>
      <c r="E20" s="348" t="s">
        <v>7</v>
      </c>
      <c r="F20" s="348" t="s">
        <v>7</v>
      </c>
      <c r="G20" s="348" t="s">
        <v>7</v>
      </c>
      <c r="H20" s="350" t="s">
        <v>7</v>
      </c>
    </row>
    <row r="21" spans="1:16">
      <c r="A21" s="344" t="s">
        <v>88</v>
      </c>
      <c r="C21" s="348" t="str">
        <f>IF(Bestellliste!H$26="","keine","BLS2")</f>
        <v>keine</v>
      </c>
      <c r="D21" s="348" t="str">
        <f>IF(Bestellliste!I$26="","keine","BLS2")</f>
        <v>keine</v>
      </c>
      <c r="E21" s="348" t="str">
        <f>IF(Bestellliste!J$26="","keine","BLS2")</f>
        <v>keine</v>
      </c>
      <c r="F21" s="348" t="str">
        <f>IF(Bestellliste!K$26="","keine","BLS2")</f>
        <v>keine</v>
      </c>
      <c r="G21" s="348" t="str">
        <f>IF(Bestellliste!L$26="","keine","BLS2")</f>
        <v>keine</v>
      </c>
      <c r="H21" s="353" t="s">
        <v>89</v>
      </c>
    </row>
    <row r="22" spans="1:16">
      <c r="A22" s="344" t="s">
        <v>33</v>
      </c>
      <c r="C22" s="348" t="str">
        <f>IF(Bestellliste!G$26="","",Bestellliste!$D$26&amp;"_"&amp;C19&amp;"cm_"&amp;C20&amp;"_"&amp;C21)</f>
        <v/>
      </c>
      <c r="D22" s="348" t="str">
        <f>IF(Bestellliste!H$26="","",Bestellliste!$D$26&amp;"_"&amp;D19&amp;"cm_"&amp;D20&amp;"_"&amp;D21)</f>
        <v/>
      </c>
      <c r="E22" s="348" t="str">
        <f>IF(Bestellliste!I$26="","",Bestellliste!$D$26&amp;"_"&amp;E19&amp;"cm_"&amp;E20&amp;"_"&amp;E21)</f>
        <v/>
      </c>
      <c r="F22" s="348" t="str">
        <f>IF(Bestellliste!J$26="","",Bestellliste!$D$26&amp;"_"&amp;F19&amp;"cm_"&amp;F20&amp;"_"&amp;F21)</f>
        <v/>
      </c>
      <c r="G22" s="348" t="str">
        <f>IF(Bestellliste!K$26="","",Bestellliste!$D$26&amp;"_"&amp;G19&amp;"cm_"&amp;G20&amp;"_"&amp;G21)</f>
        <v/>
      </c>
      <c r="H22" s="353" t="str">
        <f>IF(Bestellliste!L$26="","",Bestellliste!$D$26&amp;"_"&amp;H19&amp;"cm_"&amp;H20&amp;"_"&amp;H21)</f>
        <v/>
      </c>
    </row>
    <row r="23" spans="1:16">
      <c r="A23" s="345" t="s">
        <v>79</v>
      </c>
      <c r="B23" s="54"/>
      <c r="C23" s="101" t="str">
        <f>IF(Bestellliste!G$26="","",Bestellliste!$B$26)</f>
        <v/>
      </c>
      <c r="D23" s="101" t="str">
        <f>IF(Bestellliste!H$26="","",Bestellliste!$B$26)</f>
        <v/>
      </c>
      <c r="E23" s="101" t="str">
        <f>IF(Bestellliste!I$26="","",Bestellliste!$B$26)</f>
        <v/>
      </c>
      <c r="F23" s="101" t="str">
        <f>IF(Bestellliste!J$26="","",Bestellliste!$B$26)</f>
        <v/>
      </c>
      <c r="G23" s="101" t="str">
        <f>IF(Bestellliste!K$26="","",Bestellliste!$B$26)</f>
        <v/>
      </c>
      <c r="H23" s="102" t="str">
        <f>IF(Bestellliste!L$26="","",Bestellliste!$B$26)</f>
        <v/>
      </c>
    </row>
    <row r="24" spans="1:16">
      <c r="C24" s="348"/>
      <c r="D24" s="348"/>
      <c r="E24" s="348"/>
      <c r="F24" s="348"/>
      <c r="G24" s="348"/>
      <c r="H24" s="348"/>
    </row>
    <row r="25" spans="1:16">
      <c r="A25" s="342" t="s">
        <v>84</v>
      </c>
      <c r="B25" s="343"/>
      <c r="C25" s="346" t="str">
        <f>IF(Bestellliste!$C$27="","",Bestellliste!$A$27&amp;".1")</f>
        <v/>
      </c>
      <c r="D25" s="346" t="str">
        <f>IF(Bestellliste!$C$27="","",Bestellliste!$A$27&amp;".2")</f>
        <v/>
      </c>
      <c r="E25" s="346" t="str">
        <f>IF(Bestellliste!$C$27="","",Bestellliste!$A$27&amp;".3")</f>
        <v/>
      </c>
      <c r="F25" s="346" t="str">
        <f>IF(Bestellliste!$C$27="","",Bestellliste!$A$27&amp;".4")</f>
        <v/>
      </c>
      <c r="G25" s="346" t="str">
        <f>IF(Bestellliste!$C$27="","",Bestellliste!$A$27&amp;".5")</f>
        <v/>
      </c>
      <c r="H25" s="347" t="str">
        <f>IF(Bestellliste!$C$27="","",Bestellliste!$A$27&amp;".6")</f>
        <v/>
      </c>
      <c r="K25" t="str">
        <f t="shared" ref="K25:P25" si="3">C25</f>
        <v/>
      </c>
      <c r="L25" t="str">
        <f t="shared" si="3"/>
        <v/>
      </c>
      <c r="M25" t="str">
        <f t="shared" si="3"/>
        <v/>
      </c>
      <c r="N25" t="str">
        <f t="shared" si="3"/>
        <v/>
      </c>
      <c r="O25" t="str">
        <f t="shared" si="3"/>
        <v/>
      </c>
      <c r="P25" t="str">
        <f t="shared" si="3"/>
        <v/>
      </c>
    </row>
    <row r="26" spans="1:16">
      <c r="A26" s="344" t="s">
        <v>85</v>
      </c>
      <c r="C26" s="348">
        <f>ROUND(IF(Bestellliste!H$27="",Bestellliste!G$27,(VLOOKUP(Bestellliste!$C$27,Bestellliste!$AB$3:$AF$6,4,FALSE))/1000+Bestellliste!G$27),2)*100</f>
        <v>0</v>
      </c>
      <c r="D26" s="348">
        <f>ROUND(IF(Bestellliste!I$27="",Bestellliste!H$27,(VLOOKUP(Bestellliste!$C$27,Bestellliste!$AB$3:$AF$6,4,FALSE))/1000+Bestellliste!H$27),2)*100</f>
        <v>0</v>
      </c>
      <c r="E26" s="348">
        <f>ROUND(IF(Bestellliste!J$27="",Bestellliste!I$27,(VLOOKUP(Bestellliste!$C$27,Bestellliste!$AB$3:$AF$6,4,FALSE))/1000+Bestellliste!I$27),2)*100</f>
        <v>0</v>
      </c>
      <c r="F26" s="348">
        <f>ROUND(IF(Bestellliste!K$27="",Bestellliste!J$27,(VLOOKUP(Bestellliste!$C$27,Bestellliste!$AB$3:$AF$6,4,FALSE))/1000+Bestellliste!J$27),2)*100</f>
        <v>0</v>
      </c>
      <c r="G26" s="348">
        <f>ROUND(IF(Bestellliste!L$27="",Bestellliste!K$27,(VLOOKUP(Bestellliste!$C$27,Bestellliste!$AB$3:$AF$6,4,FALSE))/1000+Bestellliste!K$27),2)*100</f>
        <v>0</v>
      </c>
      <c r="H26" s="353">
        <f>ROUND(Bestellliste!L27,2)*100</f>
        <v>0</v>
      </c>
      <c r="J26" s="359" t="s">
        <v>225</v>
      </c>
      <c r="K26" t="str">
        <f>IF(Bestellliste!G27="","",Bestellliste!$D27)</f>
        <v/>
      </c>
      <c r="L26" t="str">
        <f>IF(Bestellliste!H27="","",Bestellliste!$D27)</f>
        <v/>
      </c>
      <c r="M26" t="str">
        <f>IF(Bestellliste!I27="","",Bestellliste!$D27)</f>
        <v/>
      </c>
      <c r="N26" t="str">
        <f>IF(Bestellliste!J27="","",Bestellliste!$D27)</f>
        <v/>
      </c>
      <c r="O26" t="str">
        <f>IF(Bestellliste!K27="","",Bestellliste!$D27)</f>
        <v/>
      </c>
      <c r="P26" t="str">
        <f>IF(Bestellliste!L27="","",Bestellliste!$D27)</f>
        <v/>
      </c>
    </row>
    <row r="27" spans="1:16">
      <c r="A27" s="344" t="s">
        <v>86</v>
      </c>
      <c r="C27" s="348" t="s">
        <v>7</v>
      </c>
      <c r="D27" s="348" t="s">
        <v>7</v>
      </c>
      <c r="E27" s="348" t="s">
        <v>7</v>
      </c>
      <c r="F27" s="348" t="s">
        <v>7</v>
      </c>
      <c r="G27" s="348" t="s">
        <v>7</v>
      </c>
      <c r="H27" s="353" t="s">
        <v>7</v>
      </c>
    </row>
    <row r="28" spans="1:16">
      <c r="A28" s="344" t="s">
        <v>88</v>
      </c>
      <c r="C28" s="348" t="str">
        <f>IF(Bestellliste!H$27="","keine","BLS2")</f>
        <v>keine</v>
      </c>
      <c r="D28" s="348" t="str">
        <f>IF(Bestellliste!I$27="","keine","BLS2")</f>
        <v>keine</v>
      </c>
      <c r="E28" s="348" t="str">
        <f>IF(Bestellliste!J$27="","keine","BLS2")</f>
        <v>keine</v>
      </c>
      <c r="F28" s="348" t="str">
        <f>IF(Bestellliste!K$27="","keine","BLS2")</f>
        <v>keine</v>
      </c>
      <c r="G28" s="348" t="str">
        <f>IF(Bestellliste!L$27="","keine","BLS2")</f>
        <v>keine</v>
      </c>
      <c r="H28" s="353" t="s">
        <v>89</v>
      </c>
    </row>
    <row r="29" spans="1:16">
      <c r="A29" s="344" t="s">
        <v>33</v>
      </c>
      <c r="C29" s="348" t="str">
        <f>IF(Bestellliste!G$27="","",Bestellliste!$D$27&amp;"_"&amp;C26&amp;"cm_"&amp;C27&amp;"_"&amp;C28)</f>
        <v/>
      </c>
      <c r="D29" s="348" t="str">
        <f>IF(Bestellliste!H$27="","",Bestellliste!$D$27&amp;"_"&amp;D26&amp;"cm_"&amp;D27&amp;"_"&amp;D28)</f>
        <v/>
      </c>
      <c r="E29" s="348" t="str">
        <f>IF(Bestellliste!I$27="","",Bestellliste!$D$27&amp;"_"&amp;E26&amp;"cm_"&amp;E27&amp;"_"&amp;E28)</f>
        <v/>
      </c>
      <c r="F29" s="348" t="str">
        <f>IF(Bestellliste!J$27="","",Bestellliste!$D$27&amp;"_"&amp;F26&amp;"cm_"&amp;F27&amp;"_"&amp;F28)</f>
        <v/>
      </c>
      <c r="G29" s="348" t="str">
        <f>IF(Bestellliste!K$27="","",Bestellliste!$D$27&amp;"_"&amp;G26&amp;"cm_"&amp;G27&amp;"_"&amp;G28)</f>
        <v/>
      </c>
      <c r="H29" s="353" t="str">
        <f>IF(Bestellliste!L$27="","",Bestellliste!$D$27&amp;"_"&amp;H26&amp;"cm_"&amp;H27&amp;"_"&amp;H28)</f>
        <v/>
      </c>
    </row>
    <row r="30" spans="1:16">
      <c r="A30" s="345" t="s">
        <v>79</v>
      </c>
      <c r="B30" s="54"/>
      <c r="C30" s="101" t="str">
        <f>IF(Bestellliste!G$27="","",Bestellliste!$B$27)</f>
        <v/>
      </c>
      <c r="D30" s="101" t="str">
        <f>IF(Bestellliste!H$27="","",Bestellliste!$B$27)</f>
        <v/>
      </c>
      <c r="E30" s="101" t="str">
        <f>IF(Bestellliste!I$27="","",Bestellliste!$B$27)</f>
        <v/>
      </c>
      <c r="F30" s="101" t="str">
        <f>IF(Bestellliste!J$27="","",Bestellliste!$B$27)</f>
        <v/>
      </c>
      <c r="G30" s="101" t="str">
        <f>IF(Bestellliste!K$27="","",Bestellliste!$B$27)</f>
        <v/>
      </c>
      <c r="H30" s="102" t="str">
        <f>IF(Bestellliste!L$27="","",Bestellliste!$B$27)</f>
        <v/>
      </c>
    </row>
    <row r="31" spans="1:16">
      <c r="C31" s="348"/>
      <c r="D31" s="348"/>
      <c r="E31" s="348"/>
      <c r="F31" s="348"/>
      <c r="G31" s="348"/>
      <c r="H31" s="348"/>
    </row>
    <row r="32" spans="1:16">
      <c r="A32" s="342" t="s">
        <v>84</v>
      </c>
      <c r="B32" s="343"/>
      <c r="C32" s="346" t="str">
        <f>IF(Bestellliste!$C$28="","",Bestellliste!$A$28&amp;".1")</f>
        <v/>
      </c>
      <c r="D32" s="346" t="str">
        <f>IF(Bestellliste!$C$28="","",Bestellliste!$A$28&amp;".2")</f>
        <v/>
      </c>
      <c r="E32" s="346" t="str">
        <f>IF(Bestellliste!$C$28="","",Bestellliste!$A$28&amp;".3")</f>
        <v/>
      </c>
      <c r="F32" s="346" t="str">
        <f>IF(Bestellliste!$C$28="","",Bestellliste!$A$28&amp;".4")</f>
        <v/>
      </c>
      <c r="G32" s="346" t="str">
        <f>IF(Bestellliste!$C$28="","",Bestellliste!$A$28&amp;".5")</f>
        <v/>
      </c>
      <c r="H32" s="347" t="str">
        <f>IF(Bestellliste!$C$28="","",Bestellliste!$A$28&amp;".6")</f>
        <v/>
      </c>
      <c r="K32" t="str">
        <f t="shared" ref="K32:P32" si="4">C32</f>
        <v/>
      </c>
      <c r="L32" t="str">
        <f t="shared" si="4"/>
        <v/>
      </c>
      <c r="M32" t="str">
        <f t="shared" si="4"/>
        <v/>
      </c>
      <c r="N32" t="str">
        <f t="shared" si="4"/>
        <v/>
      </c>
      <c r="O32" t="str">
        <f t="shared" si="4"/>
        <v/>
      </c>
      <c r="P32" t="str">
        <f t="shared" si="4"/>
        <v/>
      </c>
    </row>
    <row r="33" spans="1:16">
      <c r="A33" s="344" t="s">
        <v>85</v>
      </c>
      <c r="C33" s="348">
        <f>ROUND(IF(Bestellliste!H$28="",Bestellliste!G$28,(VLOOKUP(Bestellliste!$C$28,Bestellliste!$AB$3:$AF$6,4,FALSE))/1000+Bestellliste!G$28),2)*100</f>
        <v>0</v>
      </c>
      <c r="D33" s="348">
        <f>ROUND(IF(Bestellliste!I$28="",Bestellliste!H$28,(VLOOKUP(Bestellliste!$C$28,Bestellliste!$AB$3:$AF$6,4,FALSE))/1000+Bestellliste!H$28),2)*100</f>
        <v>0</v>
      </c>
      <c r="E33" s="348">
        <f>ROUND(IF(Bestellliste!J$28="",Bestellliste!I$28,(VLOOKUP(Bestellliste!$C$28,Bestellliste!$AB$3:$AF$6,4,FALSE))/1000+Bestellliste!I$28),2)*100</f>
        <v>0</v>
      </c>
      <c r="F33" s="348">
        <f>ROUND(IF(Bestellliste!K$28="",Bestellliste!J$28,(VLOOKUP(Bestellliste!$C$28,Bestellliste!$AB$3:$AF$6,4,FALSE))/1000+Bestellliste!J$28),2)*100</f>
        <v>0</v>
      </c>
      <c r="G33" s="348">
        <f>ROUND(IF(Bestellliste!L$28="",Bestellliste!K$28,(VLOOKUP(Bestellliste!$C$28,Bestellliste!$AB$3:$AF$6,4,FALSE))/1000+Bestellliste!K$28),2)*100</f>
        <v>0</v>
      </c>
      <c r="H33" s="349">
        <f>ROUND(Bestellliste!L28,2)*100</f>
        <v>0</v>
      </c>
      <c r="J33" s="359" t="s">
        <v>225</v>
      </c>
      <c r="K33" t="str">
        <f>IF(Bestellliste!G28="","",Bestellliste!$D28)</f>
        <v/>
      </c>
      <c r="L33" t="str">
        <f>IF(Bestellliste!H28="","",Bestellliste!$D28)</f>
        <v/>
      </c>
      <c r="M33" t="str">
        <f>IF(Bestellliste!I28="","",Bestellliste!$D28)</f>
        <v/>
      </c>
      <c r="N33" t="str">
        <f>IF(Bestellliste!J28="","",Bestellliste!$D28)</f>
        <v/>
      </c>
      <c r="O33" t="str">
        <f>IF(Bestellliste!K28="","",Bestellliste!$D28)</f>
        <v/>
      </c>
      <c r="P33" t="str">
        <f>IF(Bestellliste!L28="","",Bestellliste!$D28)</f>
        <v/>
      </c>
    </row>
    <row r="34" spans="1:16">
      <c r="A34" s="344" t="s">
        <v>86</v>
      </c>
      <c r="C34" s="348" t="s">
        <v>7</v>
      </c>
      <c r="D34" s="348" t="s">
        <v>7</v>
      </c>
      <c r="E34" s="348" t="s">
        <v>7</v>
      </c>
      <c r="F34" s="348" t="s">
        <v>7</v>
      </c>
      <c r="G34" s="348" t="s">
        <v>7</v>
      </c>
      <c r="H34" s="353" t="s">
        <v>7</v>
      </c>
    </row>
    <row r="35" spans="1:16">
      <c r="A35" s="344" t="s">
        <v>88</v>
      </c>
      <c r="C35" s="348" t="str">
        <f>IF(Bestellliste!H$28="","keine","BLS2")</f>
        <v>keine</v>
      </c>
      <c r="D35" s="348" t="str">
        <f>IF(Bestellliste!I$28="","keine","BLS2")</f>
        <v>keine</v>
      </c>
      <c r="E35" s="348" t="str">
        <f>IF(Bestellliste!J$28="","keine","BLS2")</f>
        <v>keine</v>
      </c>
      <c r="F35" s="348" t="str">
        <f>IF(Bestellliste!K$28="","keine","BLS2")</f>
        <v>keine</v>
      </c>
      <c r="G35" s="348" t="str">
        <f>IF(Bestellliste!L$28="","keine","BLS2")</f>
        <v>keine</v>
      </c>
      <c r="H35" s="353" t="s">
        <v>89</v>
      </c>
    </row>
    <row r="36" spans="1:16">
      <c r="A36" s="344" t="s">
        <v>33</v>
      </c>
      <c r="C36" s="348" t="str">
        <f>IF(Bestellliste!G$28="","",Bestellliste!$D$28&amp;"_"&amp;C33&amp;"cm_"&amp;C34&amp;"_"&amp;C35)</f>
        <v/>
      </c>
      <c r="D36" s="348" t="str">
        <f>IF(Bestellliste!H$28="","",Bestellliste!$D$28&amp;"_"&amp;D33&amp;"cm_"&amp;D34&amp;"_"&amp;D35)</f>
        <v/>
      </c>
      <c r="E36" s="348" t="str">
        <f>IF(Bestellliste!I$28="","",Bestellliste!$D$28&amp;"_"&amp;E33&amp;"cm_"&amp;E34&amp;"_"&amp;E35)</f>
        <v/>
      </c>
      <c r="F36" s="348" t="str">
        <f>IF(Bestellliste!J$28="","",Bestellliste!$D$28&amp;"_"&amp;F33&amp;"cm_"&amp;F34&amp;"_"&amp;F35)</f>
        <v/>
      </c>
      <c r="G36" s="348" t="str">
        <f>IF(Bestellliste!K$28="","",Bestellliste!$D$28&amp;"_"&amp;G33&amp;"cm_"&amp;G34&amp;"_"&amp;G35)</f>
        <v/>
      </c>
      <c r="H36" s="353" t="str">
        <f>IF(Bestellliste!L$28="","",Bestellliste!$D$28&amp;"_"&amp;H33&amp;"cm_"&amp;H34&amp;"_"&amp;H35)</f>
        <v/>
      </c>
    </row>
    <row r="37" spans="1:16">
      <c r="A37" s="345" t="s">
        <v>79</v>
      </c>
      <c r="B37" s="54"/>
      <c r="C37" s="101" t="str">
        <f>IF(Bestellliste!G$28="","",Bestellliste!$B$28)</f>
        <v/>
      </c>
      <c r="D37" s="101" t="str">
        <f>IF(Bestellliste!H$28="","",Bestellliste!$B$28)</f>
        <v/>
      </c>
      <c r="E37" s="101" t="str">
        <f>IF(Bestellliste!I$28="","",Bestellliste!$B$28)</f>
        <v/>
      </c>
      <c r="F37" s="101" t="str">
        <f>IF(Bestellliste!J$28="","",Bestellliste!$B$28)</f>
        <v/>
      </c>
      <c r="G37" s="101" t="str">
        <f>IF(Bestellliste!K$28="","",Bestellliste!$B$28)</f>
        <v/>
      </c>
      <c r="H37" s="102" t="str">
        <f>IF(Bestellliste!L$28="","",Bestellliste!$B$28)</f>
        <v/>
      </c>
    </row>
    <row r="39" spans="1:16">
      <c r="A39" s="351"/>
      <c r="B39" s="351"/>
      <c r="C39" s="351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</row>
    <row r="41" spans="1:16" ht="21">
      <c r="A41" s="352" t="s">
        <v>216</v>
      </c>
    </row>
    <row r="42" spans="1:16">
      <c r="A42" s="358" t="s">
        <v>0</v>
      </c>
      <c r="B42" s="358" t="s">
        <v>219</v>
      </c>
      <c r="C42" s="358" t="s">
        <v>33</v>
      </c>
      <c r="D42" s="358" t="s">
        <v>222</v>
      </c>
      <c r="E42" s="358" t="s">
        <v>223</v>
      </c>
      <c r="F42" s="358" t="s">
        <v>224</v>
      </c>
      <c r="H42" s="358" t="s">
        <v>31</v>
      </c>
      <c r="I42" s="358" t="s">
        <v>220</v>
      </c>
      <c r="J42" s="358" t="s">
        <v>221</v>
      </c>
      <c r="K42" s="358" t="s">
        <v>86</v>
      </c>
      <c r="L42" s="358" t="s">
        <v>88</v>
      </c>
    </row>
    <row r="43" spans="1:16">
      <c r="A43" s="358" t="str" cm="1">
        <f t="array" ref="A43:A48">TRANSPOSE(C4:H4)</f>
        <v>.1</v>
      </c>
      <c r="B43" s="358" t="str" cm="1">
        <f t="array" ref="B43:B48">TRANSPOSE(C9:H9)</f>
        <v/>
      </c>
      <c r="C43" s="358" t="str" cm="1">
        <f t="array" ref="C43:C48">TRANSPOSE(C8:H8)</f>
        <v/>
      </c>
      <c r="D43" s="358">
        <f t="shared" ref="D43:D76" si="5">SUMIF($C$43:$C$76,E43,$B$43:$B$76)</f>
        <v>0</v>
      </c>
      <c r="E43" s="358" t="str">
        <f>IF(COUNTIF($E$42:E42,C43)=0,C43,"")</f>
        <v/>
      </c>
      <c r="F43" s="358" t="str">
        <f>IF(D43=0,"",MAX($F$42:F42)+1)</f>
        <v/>
      </c>
      <c r="H43" t="str" cm="1">
        <f t="array" ref="H43:H48">TRANSPOSE(K5:P5)</f>
        <v/>
      </c>
      <c r="I43" s="348" t="str">
        <f>IF(H43="","","I")</f>
        <v/>
      </c>
      <c r="J43" cm="1">
        <f t="array" ref="J43:J48">TRANSPOSE(C5:H5)</f>
        <v>0</v>
      </c>
      <c r="K43" t="str" cm="1">
        <f t="array" ref="K43:K48">TRANSPOSE(C6:H6)</f>
        <v>BLS1</v>
      </c>
      <c r="L43" t="str" cm="1">
        <f t="array" ref="L43:L48">TRANSPOSE(C7:H7)</f>
        <v>keine</v>
      </c>
    </row>
    <row r="44" spans="1:16">
      <c r="A44" s="358" t="str">
        <v>.2</v>
      </c>
      <c r="B44" s="358" t="str">
        <v/>
      </c>
      <c r="C44" s="358" t="str">
        <v/>
      </c>
      <c r="D44" s="358">
        <f t="shared" si="5"/>
        <v>0</v>
      </c>
      <c r="E44" s="358" t="str">
        <f>IF(COUNTIF($E$42:E43,C44)=0,C44,"")</f>
        <v/>
      </c>
      <c r="F44" s="358" t="str">
        <f>IF(D44=0,"",MAX($F$42:F43)+1)</f>
        <v/>
      </c>
      <c r="H44" t="str">
        <v/>
      </c>
      <c r="I44" s="348" t="str">
        <f t="shared" ref="I44:I76" si="6">IF(H44="","","I")</f>
        <v/>
      </c>
      <c r="J44">
        <v>0</v>
      </c>
      <c r="K44" t="str">
        <v>BLS1</v>
      </c>
      <c r="L44" t="str">
        <v>keine</v>
      </c>
    </row>
    <row r="45" spans="1:16">
      <c r="A45" s="358" t="str">
        <v>.3</v>
      </c>
      <c r="B45" s="358" t="str">
        <v/>
      </c>
      <c r="C45" s="358" t="str">
        <v/>
      </c>
      <c r="D45" s="358">
        <f t="shared" si="5"/>
        <v>0</v>
      </c>
      <c r="E45" s="358" t="str">
        <f>IF(COUNTIF($E$42:E44,C45)=0,C45,"")</f>
        <v/>
      </c>
      <c r="F45" s="358" t="str">
        <f>IF(D45=0,"",MAX($F$42:F44)+1)</f>
        <v/>
      </c>
      <c r="H45" t="str">
        <v/>
      </c>
      <c r="I45" s="348" t="str">
        <f t="shared" si="6"/>
        <v/>
      </c>
      <c r="J45">
        <v>0</v>
      </c>
      <c r="K45" t="str">
        <v>BLS1</v>
      </c>
      <c r="L45" t="str">
        <v>keine</v>
      </c>
    </row>
    <row r="46" spans="1:16">
      <c r="A46" s="358" t="str">
        <v>.4</v>
      </c>
      <c r="B46" s="358" t="str">
        <v/>
      </c>
      <c r="C46" s="358" t="str">
        <v/>
      </c>
      <c r="D46" s="358">
        <f t="shared" si="5"/>
        <v>0</v>
      </c>
      <c r="E46" s="358" t="str">
        <f>IF(COUNTIF($E$42:E45,C46)=0,C46,"")</f>
        <v/>
      </c>
      <c r="F46" s="358" t="str">
        <f>IF(D46=0,"",MAX($F$42:F45)+1)</f>
        <v/>
      </c>
      <c r="H46" t="str">
        <v/>
      </c>
      <c r="I46" s="348" t="str">
        <f t="shared" si="6"/>
        <v/>
      </c>
      <c r="J46">
        <v>0</v>
      </c>
      <c r="K46" t="str">
        <v>BLS1</v>
      </c>
      <c r="L46" t="str">
        <v>keine</v>
      </c>
    </row>
    <row r="47" spans="1:16">
      <c r="A47" s="358" t="str">
        <v>.5</v>
      </c>
      <c r="B47" s="358" t="str">
        <v/>
      </c>
      <c r="C47" s="358" t="str">
        <v/>
      </c>
      <c r="D47" s="358">
        <f t="shared" si="5"/>
        <v>0</v>
      </c>
      <c r="E47" s="358" t="str">
        <f>IF(COUNTIF($E$42:E46,C47)=0,C47,"")</f>
        <v/>
      </c>
      <c r="F47" s="358" t="str">
        <f>IF(D47=0,"",MAX($F$42:F46)+1)</f>
        <v/>
      </c>
      <c r="H47" t="str">
        <v/>
      </c>
      <c r="I47" s="348" t="str">
        <f t="shared" si="6"/>
        <v/>
      </c>
      <c r="J47">
        <v>0</v>
      </c>
      <c r="K47" t="str">
        <v>BLS1</v>
      </c>
      <c r="L47" t="str">
        <v>keine</v>
      </c>
    </row>
    <row r="48" spans="1:16">
      <c r="A48" s="358" t="str">
        <v>.6</v>
      </c>
      <c r="B48" s="358" t="str">
        <v/>
      </c>
      <c r="C48" s="358" t="str">
        <v/>
      </c>
      <c r="D48" s="358">
        <f t="shared" si="5"/>
        <v>0</v>
      </c>
      <c r="E48" s="358" t="str">
        <f>IF(COUNTIF($E$42:E47,C48)=0,C48,"")</f>
        <v/>
      </c>
      <c r="F48" s="358" t="str">
        <f>IF(D48=0,"",MAX($F$42:F47)+1)</f>
        <v/>
      </c>
      <c r="H48" t="str">
        <v/>
      </c>
      <c r="I48" s="348" t="str">
        <f t="shared" si="6"/>
        <v/>
      </c>
      <c r="J48">
        <v>0</v>
      </c>
      <c r="K48" t="str">
        <v>BLS1</v>
      </c>
      <c r="L48" t="str">
        <v>keine</v>
      </c>
    </row>
    <row r="49" spans="1:12">
      <c r="A49" s="358"/>
      <c r="B49" s="358"/>
      <c r="C49" s="358"/>
      <c r="D49" s="358">
        <f t="shared" si="5"/>
        <v>0</v>
      </c>
      <c r="E49" s="358">
        <f>IF(COUNTIF($E$42:E48,C49)=0,C49,"")</f>
        <v>0</v>
      </c>
      <c r="F49" s="358" t="str">
        <f>IF(D49=0,"",MAX($F$42:F48)+1)</f>
        <v/>
      </c>
      <c r="I49" s="348" t="str">
        <f t="shared" si="6"/>
        <v/>
      </c>
    </row>
    <row r="50" spans="1:12">
      <c r="A50" s="358" t="str" cm="1">
        <f t="array" ref="A50:A55">TRANSPOSE(C11:H11)</f>
        <v/>
      </c>
      <c r="B50" s="358" t="str" cm="1">
        <f t="array" ref="B50:B55">TRANSPOSE(C16:H16)</f>
        <v/>
      </c>
      <c r="C50" s="358" t="str" cm="1">
        <f t="array" ref="C50:C55">TRANSPOSE(C15:H15)</f>
        <v/>
      </c>
      <c r="D50" s="358">
        <f t="shared" si="5"/>
        <v>0</v>
      </c>
      <c r="E50" s="358" t="str">
        <f>IF(COUNTIF($E$42:E49,C50)=0,C50,"")</f>
        <v/>
      </c>
      <c r="F50" s="358" t="str">
        <f>IF(D50=0,"",MAX($F$42:F49)+1)</f>
        <v/>
      </c>
      <c r="H50" t="str" cm="1">
        <f t="array" ref="H50:H55">TRANSPOSE(K12:P12)</f>
        <v/>
      </c>
      <c r="I50" s="348" t="str">
        <f t="shared" si="6"/>
        <v/>
      </c>
      <c r="J50" cm="1">
        <f t="array" ref="J50:J55">TRANSPOSE(C12:H12)</f>
        <v>0</v>
      </c>
      <c r="K50" t="str" cm="1">
        <f t="array" ref="K50:K55">TRANSPOSE(C13:H13)</f>
        <v>BLS1</v>
      </c>
      <c r="L50" t="str" cm="1">
        <f t="array" ref="L50:L55">TRANSPOSE(C14:H14)</f>
        <v>keine</v>
      </c>
    </row>
    <row r="51" spans="1:12">
      <c r="A51" s="358" t="str">
        <v/>
      </c>
      <c r="B51" s="358" t="str">
        <v/>
      </c>
      <c r="C51" s="358" t="str">
        <v/>
      </c>
      <c r="D51" s="358">
        <f t="shared" si="5"/>
        <v>0</v>
      </c>
      <c r="E51" s="358" t="str">
        <f>IF(COUNTIF($E$42:E50,C51)=0,C51,"")</f>
        <v/>
      </c>
      <c r="F51" s="358" t="str">
        <f>IF(D51=0,"",MAX($F$42:F50)+1)</f>
        <v/>
      </c>
      <c r="H51" t="str">
        <v/>
      </c>
      <c r="I51" s="348" t="str">
        <f t="shared" si="6"/>
        <v/>
      </c>
      <c r="J51">
        <v>0</v>
      </c>
      <c r="K51" t="str">
        <v>BLS1</v>
      </c>
      <c r="L51" t="str">
        <v>keine</v>
      </c>
    </row>
    <row r="52" spans="1:12">
      <c r="A52" s="358" t="str">
        <v/>
      </c>
      <c r="B52" s="358" t="str">
        <v/>
      </c>
      <c r="C52" s="358" t="str">
        <v/>
      </c>
      <c r="D52" s="358">
        <f t="shared" si="5"/>
        <v>0</v>
      </c>
      <c r="E52" s="358" t="str">
        <f>IF(COUNTIF($E$42:E51,C52)=0,C52,"")</f>
        <v/>
      </c>
      <c r="F52" s="358" t="str">
        <f>IF(D52=0,"",MAX($F$42:F51)+1)</f>
        <v/>
      </c>
      <c r="H52" t="str">
        <v/>
      </c>
      <c r="I52" s="348" t="str">
        <f t="shared" si="6"/>
        <v/>
      </c>
      <c r="J52">
        <v>0</v>
      </c>
      <c r="K52" t="str">
        <v>BLS1</v>
      </c>
      <c r="L52" t="str">
        <v>keine</v>
      </c>
    </row>
    <row r="53" spans="1:12">
      <c r="A53" s="358" t="str">
        <v/>
      </c>
      <c r="B53" s="358" t="str">
        <v/>
      </c>
      <c r="C53" s="358" t="str">
        <v/>
      </c>
      <c r="D53" s="358">
        <f t="shared" si="5"/>
        <v>0</v>
      </c>
      <c r="E53" s="358" t="str">
        <f>IF(COUNTIF($E$42:E52,C53)=0,C53,"")</f>
        <v/>
      </c>
      <c r="F53" s="358" t="str">
        <f>IF(D53=0,"",MAX($F$42:F52)+1)</f>
        <v/>
      </c>
      <c r="H53" t="str">
        <v/>
      </c>
      <c r="I53" s="348" t="str">
        <f t="shared" si="6"/>
        <v/>
      </c>
      <c r="J53">
        <v>0</v>
      </c>
      <c r="K53" t="str">
        <v>BLS1</v>
      </c>
      <c r="L53" t="str">
        <v>keine</v>
      </c>
    </row>
    <row r="54" spans="1:12">
      <c r="A54" s="358" t="str">
        <v/>
      </c>
      <c r="B54" s="358" t="str">
        <v/>
      </c>
      <c r="C54" s="358" t="str">
        <v/>
      </c>
      <c r="D54" s="358">
        <f t="shared" si="5"/>
        <v>0</v>
      </c>
      <c r="E54" s="358" t="str">
        <f>IF(COUNTIF($E$42:E53,C54)=0,C54,"")</f>
        <v/>
      </c>
      <c r="F54" s="358" t="str">
        <f>IF(D54=0,"",MAX($F$42:F53)+1)</f>
        <v/>
      </c>
      <c r="H54" t="str">
        <v/>
      </c>
      <c r="I54" s="348" t="str">
        <f t="shared" si="6"/>
        <v/>
      </c>
      <c r="J54">
        <v>0</v>
      </c>
      <c r="K54" t="str">
        <v>BLS1</v>
      </c>
      <c r="L54" t="str">
        <v>keine</v>
      </c>
    </row>
    <row r="55" spans="1:12">
      <c r="A55" s="358" t="str">
        <v/>
      </c>
      <c r="B55" s="358" t="str">
        <v/>
      </c>
      <c r="C55" s="358" t="str">
        <v/>
      </c>
      <c r="D55" s="358">
        <f t="shared" si="5"/>
        <v>0</v>
      </c>
      <c r="E55" s="358" t="str">
        <f>IF(COUNTIF($E$42:E54,C55)=0,C55,"")</f>
        <v/>
      </c>
      <c r="F55" s="358" t="str">
        <f>IF(D55=0,"",MAX($F$42:F54)+1)</f>
        <v/>
      </c>
      <c r="H55" t="str">
        <v/>
      </c>
      <c r="I55" s="348" t="str">
        <f t="shared" si="6"/>
        <v/>
      </c>
      <c r="J55">
        <v>0</v>
      </c>
      <c r="K55" t="str">
        <v>BLS1</v>
      </c>
      <c r="L55" t="str">
        <v>keine</v>
      </c>
    </row>
    <row r="56" spans="1:12">
      <c r="A56" s="358"/>
      <c r="B56" s="358"/>
      <c r="C56" s="358"/>
      <c r="D56" s="358">
        <f t="shared" si="5"/>
        <v>0</v>
      </c>
      <c r="E56" s="358" t="str">
        <f>IF(COUNTIF($E$42:E55,C56)=0,C56,"")</f>
        <v/>
      </c>
      <c r="F56" s="358" t="str">
        <f>IF(D56=0,"",MAX($F$42:F55)+1)</f>
        <v/>
      </c>
      <c r="I56" s="348" t="str">
        <f t="shared" si="6"/>
        <v/>
      </c>
    </row>
    <row r="57" spans="1:12">
      <c r="A57" s="358" t="str" cm="1">
        <f t="array" ref="A57:A62">TRANSPOSE(C18:H18)</f>
        <v/>
      </c>
      <c r="B57" s="358" t="str" cm="1">
        <f t="array" ref="B57:B62">TRANSPOSE(C23:H23)</f>
        <v/>
      </c>
      <c r="C57" s="358" t="str" cm="1">
        <f t="array" ref="C57:C62">TRANSPOSE(C22:H22)</f>
        <v/>
      </c>
      <c r="D57" s="358">
        <f t="shared" si="5"/>
        <v>0</v>
      </c>
      <c r="E57" s="358" t="str">
        <f>IF(COUNTIF($E$42:E56,C57)=0,C57,"")</f>
        <v/>
      </c>
      <c r="F57" s="358" t="str">
        <f>IF(D57=0,"",MAX($F$42:F56)+1)</f>
        <v/>
      </c>
      <c r="H57" t="str" cm="1">
        <f t="array" ref="H57:H62">TRANSPOSE(K19:P19)</f>
        <v/>
      </c>
      <c r="I57" s="348" t="str">
        <f t="shared" si="6"/>
        <v/>
      </c>
      <c r="J57" cm="1">
        <f t="array" ref="J57:J62">TRANSPOSE(C19:H19)</f>
        <v>0</v>
      </c>
      <c r="K57" t="str" cm="1">
        <f t="array" ref="K57:K62">TRANSPOSE(C20:H20)</f>
        <v>BLS1</v>
      </c>
      <c r="L57" t="str" cm="1">
        <f t="array" ref="L57:L62">TRANSPOSE(C21:H21)</f>
        <v>keine</v>
      </c>
    </row>
    <row r="58" spans="1:12">
      <c r="A58" s="358" t="str">
        <v/>
      </c>
      <c r="B58" s="358" t="str">
        <v/>
      </c>
      <c r="C58" s="358" t="str">
        <v/>
      </c>
      <c r="D58" s="358">
        <f t="shared" si="5"/>
        <v>0</v>
      </c>
      <c r="E58" s="358" t="str">
        <f>IF(COUNTIF($E$42:E57,C58)=0,C58,"")</f>
        <v/>
      </c>
      <c r="F58" s="358" t="str">
        <f>IF(D58=0,"",MAX($F$42:F57)+1)</f>
        <v/>
      </c>
      <c r="H58" t="str">
        <v/>
      </c>
      <c r="I58" s="348" t="str">
        <f t="shared" si="6"/>
        <v/>
      </c>
      <c r="J58">
        <v>0</v>
      </c>
      <c r="K58" t="str">
        <v>BLS1</v>
      </c>
      <c r="L58" t="str">
        <v>keine</v>
      </c>
    </row>
    <row r="59" spans="1:12">
      <c r="A59" s="358" t="str">
        <v/>
      </c>
      <c r="B59" s="358" t="str">
        <v/>
      </c>
      <c r="C59" s="358" t="str">
        <v/>
      </c>
      <c r="D59" s="358">
        <f t="shared" si="5"/>
        <v>0</v>
      </c>
      <c r="E59" s="358" t="str">
        <f>IF(COUNTIF($E$42:E58,C59)=0,C59,"")</f>
        <v/>
      </c>
      <c r="F59" s="358" t="str">
        <f>IF(D59=0,"",MAX($F$42:F58)+1)</f>
        <v/>
      </c>
      <c r="H59" t="str">
        <v/>
      </c>
      <c r="I59" s="348" t="str">
        <f t="shared" si="6"/>
        <v/>
      </c>
      <c r="J59">
        <v>0</v>
      </c>
      <c r="K59" t="str">
        <v>BLS1</v>
      </c>
      <c r="L59" t="str">
        <v>keine</v>
      </c>
    </row>
    <row r="60" spans="1:12">
      <c r="A60" s="358" t="str">
        <v/>
      </c>
      <c r="B60" s="358" t="str">
        <v/>
      </c>
      <c r="C60" s="358" t="str">
        <v/>
      </c>
      <c r="D60" s="358">
        <f t="shared" si="5"/>
        <v>0</v>
      </c>
      <c r="E60" s="358" t="str">
        <f>IF(COUNTIF($E$42:E59,C60)=0,C60,"")</f>
        <v/>
      </c>
      <c r="F60" s="358" t="str">
        <f>IF(D60=0,"",MAX($F$42:F59)+1)</f>
        <v/>
      </c>
      <c r="H60" t="str">
        <v/>
      </c>
      <c r="I60" s="348" t="str">
        <f t="shared" si="6"/>
        <v/>
      </c>
      <c r="J60">
        <v>0</v>
      </c>
      <c r="K60" t="str">
        <v>BLS1</v>
      </c>
      <c r="L60" t="str">
        <v>keine</v>
      </c>
    </row>
    <row r="61" spans="1:12">
      <c r="A61" s="358" t="str">
        <v/>
      </c>
      <c r="B61" s="358" t="str">
        <v/>
      </c>
      <c r="C61" s="358" t="str">
        <v/>
      </c>
      <c r="D61" s="358">
        <f t="shared" si="5"/>
        <v>0</v>
      </c>
      <c r="E61" s="358" t="str">
        <f>IF(COUNTIF($E$42:E60,C61)=0,C61,"")</f>
        <v/>
      </c>
      <c r="F61" s="358" t="str">
        <f>IF(D61=0,"",MAX($F$42:F60)+1)</f>
        <v/>
      </c>
      <c r="H61" t="str">
        <v/>
      </c>
      <c r="I61" s="348" t="str">
        <f t="shared" si="6"/>
        <v/>
      </c>
      <c r="J61">
        <v>0</v>
      </c>
      <c r="K61" t="str">
        <v>BLS1</v>
      </c>
      <c r="L61" t="str">
        <v>keine</v>
      </c>
    </row>
    <row r="62" spans="1:12">
      <c r="A62" s="358" t="str">
        <v/>
      </c>
      <c r="B62" s="358" t="str">
        <v/>
      </c>
      <c r="C62" s="358" t="str">
        <v/>
      </c>
      <c r="D62" s="358">
        <f t="shared" si="5"/>
        <v>0</v>
      </c>
      <c r="E62" s="358" t="str">
        <f>IF(COUNTIF($E$42:E61,C62)=0,C62,"")</f>
        <v/>
      </c>
      <c r="F62" s="358" t="str">
        <f>IF(D62=0,"",MAX($F$42:F61)+1)</f>
        <v/>
      </c>
      <c r="H62" t="str">
        <v/>
      </c>
      <c r="I62" s="348" t="str">
        <f t="shared" si="6"/>
        <v/>
      </c>
      <c r="J62">
        <v>0</v>
      </c>
      <c r="K62" t="str">
        <v>BLS1</v>
      </c>
      <c r="L62" t="str">
        <v>keine</v>
      </c>
    </row>
    <row r="63" spans="1:12">
      <c r="A63" s="358"/>
      <c r="B63" s="358"/>
      <c r="C63" s="358"/>
      <c r="D63" s="358">
        <f t="shared" si="5"/>
        <v>0</v>
      </c>
      <c r="E63" s="358" t="str">
        <f>IF(COUNTIF($E$42:E62,C63)=0,C63,"")</f>
        <v/>
      </c>
      <c r="F63" s="358" t="str">
        <f>IF(D63=0,"",MAX($F$42:F62)+1)</f>
        <v/>
      </c>
      <c r="I63" s="348" t="str">
        <f t="shared" si="6"/>
        <v/>
      </c>
    </row>
    <row r="64" spans="1:12">
      <c r="A64" s="358" t="str" cm="1">
        <f t="array" ref="A64:A69">TRANSPOSE(C25:H25)</f>
        <v/>
      </c>
      <c r="B64" s="358" t="str" cm="1">
        <f t="array" ref="B64:B69">TRANSPOSE(C30:H30)</f>
        <v/>
      </c>
      <c r="C64" s="358" t="str" cm="1">
        <f t="array" ref="C64:C69">TRANSPOSE(C29:H29)</f>
        <v/>
      </c>
      <c r="D64" s="358">
        <f t="shared" si="5"/>
        <v>0</v>
      </c>
      <c r="E64" s="358" t="str">
        <f>IF(COUNTIF($E$42:E63,C64)=0,C64,"")</f>
        <v/>
      </c>
      <c r="F64" s="358" t="str">
        <f>IF(D64=0,"",MAX($F$42:F63)+1)</f>
        <v/>
      </c>
      <c r="H64" t="str" cm="1">
        <f t="array" ref="H64:H69">TRANSPOSE(K26:P26)</f>
        <v/>
      </c>
      <c r="I64" s="348" t="str">
        <f t="shared" si="6"/>
        <v/>
      </c>
      <c r="J64" cm="1">
        <f t="array" ref="J64:J69">TRANSPOSE(C26:H26)</f>
        <v>0</v>
      </c>
      <c r="K64" t="str" cm="1">
        <f t="array" ref="K64:K69">TRANSPOSE(C27:H27)</f>
        <v>BLS1</v>
      </c>
      <c r="L64" t="str" cm="1">
        <f t="array" ref="L64:L69">TRANSPOSE(C28:H28)</f>
        <v>keine</v>
      </c>
    </row>
    <row r="65" spans="1:16">
      <c r="A65" s="358" t="str">
        <v/>
      </c>
      <c r="B65" s="358" t="str">
        <v/>
      </c>
      <c r="C65" s="358" t="str">
        <v/>
      </c>
      <c r="D65" s="358">
        <f t="shared" si="5"/>
        <v>0</v>
      </c>
      <c r="E65" s="358" t="str">
        <f>IF(COUNTIF($E$42:E64,C65)=0,C65,"")</f>
        <v/>
      </c>
      <c r="F65" s="358" t="str">
        <f>IF(D65=0,"",MAX($F$42:F64)+1)</f>
        <v/>
      </c>
      <c r="H65" t="str">
        <v/>
      </c>
      <c r="I65" s="348" t="str">
        <f t="shared" si="6"/>
        <v/>
      </c>
      <c r="J65">
        <v>0</v>
      </c>
      <c r="K65" t="str">
        <v>BLS1</v>
      </c>
      <c r="L65" t="str">
        <v>keine</v>
      </c>
    </row>
    <row r="66" spans="1:16">
      <c r="A66" s="358" t="str">
        <v/>
      </c>
      <c r="B66" s="358" t="str">
        <v/>
      </c>
      <c r="C66" s="358" t="str">
        <v/>
      </c>
      <c r="D66" s="358">
        <f t="shared" si="5"/>
        <v>0</v>
      </c>
      <c r="E66" s="358" t="str">
        <f>IF(COUNTIF($E$42:E65,C66)=0,C66,"")</f>
        <v/>
      </c>
      <c r="F66" s="358" t="str">
        <f>IF(D66=0,"",MAX($F$42:F65)+1)</f>
        <v/>
      </c>
      <c r="H66" t="str">
        <v/>
      </c>
      <c r="I66" s="348" t="str">
        <f t="shared" si="6"/>
        <v/>
      </c>
      <c r="J66">
        <v>0</v>
      </c>
      <c r="K66" t="str">
        <v>BLS1</v>
      </c>
      <c r="L66" t="str">
        <v>keine</v>
      </c>
    </row>
    <row r="67" spans="1:16">
      <c r="A67" s="358" t="str">
        <v/>
      </c>
      <c r="B67" s="358" t="str">
        <v/>
      </c>
      <c r="C67" s="358" t="str">
        <v/>
      </c>
      <c r="D67" s="358">
        <f t="shared" si="5"/>
        <v>0</v>
      </c>
      <c r="E67" s="358" t="str">
        <f>IF(COUNTIF($E$42:E66,C67)=0,C67,"")</f>
        <v/>
      </c>
      <c r="F67" s="358" t="str">
        <f>IF(D67=0,"",MAX($F$42:F66)+1)</f>
        <v/>
      </c>
      <c r="H67" t="str">
        <v/>
      </c>
      <c r="I67" s="348" t="str">
        <f t="shared" si="6"/>
        <v/>
      </c>
      <c r="J67">
        <v>0</v>
      </c>
      <c r="K67" t="str">
        <v>BLS1</v>
      </c>
      <c r="L67" t="str">
        <v>keine</v>
      </c>
    </row>
    <row r="68" spans="1:16">
      <c r="A68" s="358" t="str">
        <v/>
      </c>
      <c r="B68" s="358" t="str">
        <v/>
      </c>
      <c r="C68" s="358" t="str">
        <v/>
      </c>
      <c r="D68" s="358">
        <f t="shared" si="5"/>
        <v>0</v>
      </c>
      <c r="E68" s="358" t="str">
        <f>IF(COUNTIF($E$42:E67,C68)=0,C68,"")</f>
        <v/>
      </c>
      <c r="F68" s="358" t="str">
        <f>IF(D68=0,"",MAX($F$42:F67)+1)</f>
        <v/>
      </c>
      <c r="H68" t="str">
        <v/>
      </c>
      <c r="I68" s="348" t="str">
        <f t="shared" si="6"/>
        <v/>
      </c>
      <c r="J68">
        <v>0</v>
      </c>
      <c r="K68" t="str">
        <v>BLS1</v>
      </c>
      <c r="L68" t="str">
        <v>keine</v>
      </c>
    </row>
    <row r="69" spans="1:16">
      <c r="A69" s="358" t="str">
        <v/>
      </c>
      <c r="B69" s="358" t="str">
        <v/>
      </c>
      <c r="C69" s="358" t="str">
        <v/>
      </c>
      <c r="D69" s="358">
        <f t="shared" si="5"/>
        <v>0</v>
      </c>
      <c r="E69" s="358" t="str">
        <f>IF(COUNTIF($E$42:E68,C69)=0,C69,"")</f>
        <v/>
      </c>
      <c r="F69" s="358" t="str">
        <f>IF(D69=0,"",MAX($F$42:F68)+1)</f>
        <v/>
      </c>
      <c r="H69" t="str">
        <v/>
      </c>
      <c r="I69" s="348" t="str">
        <f t="shared" si="6"/>
        <v/>
      </c>
      <c r="J69">
        <v>0</v>
      </c>
      <c r="K69" t="str">
        <v>BLS1</v>
      </c>
      <c r="L69" t="str">
        <v>keine</v>
      </c>
    </row>
    <row r="70" spans="1:16">
      <c r="A70" s="358"/>
      <c r="B70" s="358"/>
      <c r="C70" s="358"/>
      <c r="D70" s="358">
        <f t="shared" si="5"/>
        <v>0</v>
      </c>
      <c r="E70" s="358" t="str">
        <f>IF(COUNTIF($E$42:E69,C70)=0,C70,"")</f>
        <v/>
      </c>
      <c r="F70" s="358" t="str">
        <f>IF(D70=0,"",MAX($F$42:F69)+1)</f>
        <v/>
      </c>
      <c r="I70" s="348" t="str">
        <f t="shared" si="6"/>
        <v/>
      </c>
    </row>
    <row r="71" spans="1:16">
      <c r="A71" s="358" t="str" cm="1">
        <f t="array" ref="A71:A76">TRANSPOSE(C32:H32)</f>
        <v/>
      </c>
      <c r="B71" s="358" t="str" cm="1">
        <f t="array" ref="B71:B76">TRANSPOSE(C37:H37)</f>
        <v/>
      </c>
      <c r="C71" s="358" t="str" cm="1">
        <f t="array" ref="C71:C76">TRANSPOSE(C36:H36)</f>
        <v/>
      </c>
      <c r="D71" s="358">
        <f t="shared" si="5"/>
        <v>0</v>
      </c>
      <c r="E71" s="358" t="str">
        <f>IF(COUNTIF($E$42:E70,C71)=0,C71,"")</f>
        <v/>
      </c>
      <c r="F71" s="358" t="str">
        <f>IF(D71=0,"",MAX($F$42:F70)+1)</f>
        <v/>
      </c>
      <c r="H71" t="str" cm="1">
        <f t="array" ref="H71:H76">TRANSPOSE(K33:P33)</f>
        <v/>
      </c>
      <c r="I71" s="348" t="str">
        <f t="shared" si="6"/>
        <v/>
      </c>
      <c r="J71" cm="1">
        <f t="array" ref="J71:J76">TRANSPOSE(C33:H33)</f>
        <v>0</v>
      </c>
      <c r="K71" t="str" cm="1">
        <f t="array" ref="K71:K76">TRANSPOSE(C34:H34)</f>
        <v>BLS1</v>
      </c>
      <c r="L71" t="str" cm="1">
        <f t="array" ref="L71:L76">TRANSPOSE(C35:H35)</f>
        <v>keine</v>
      </c>
    </row>
    <row r="72" spans="1:16">
      <c r="A72" s="358" t="str">
        <v/>
      </c>
      <c r="B72" s="358" t="str">
        <v/>
      </c>
      <c r="C72" s="358" t="str">
        <v/>
      </c>
      <c r="D72" s="358">
        <f t="shared" si="5"/>
        <v>0</v>
      </c>
      <c r="E72" s="358" t="str">
        <f>IF(COUNTIF($E$42:E71,C72)=0,C72,"")</f>
        <v/>
      </c>
      <c r="F72" s="358" t="str">
        <f>IF(D72=0,"",MAX($F$42:F71)+1)</f>
        <v/>
      </c>
      <c r="H72" t="str">
        <v/>
      </c>
      <c r="I72" s="348" t="str">
        <f t="shared" si="6"/>
        <v/>
      </c>
      <c r="J72">
        <v>0</v>
      </c>
      <c r="K72" t="str">
        <v>BLS1</v>
      </c>
      <c r="L72" t="str">
        <v>keine</v>
      </c>
    </row>
    <row r="73" spans="1:16">
      <c r="A73" s="358" t="str">
        <v/>
      </c>
      <c r="B73" s="358" t="str">
        <v/>
      </c>
      <c r="C73" s="358" t="str">
        <v/>
      </c>
      <c r="D73" s="358">
        <f t="shared" si="5"/>
        <v>0</v>
      </c>
      <c r="E73" s="358" t="str">
        <f>IF(COUNTIF($E$42:E72,C73)=0,C73,"")</f>
        <v/>
      </c>
      <c r="F73" s="358" t="str">
        <f>IF(D73=0,"",MAX($F$42:F72)+1)</f>
        <v/>
      </c>
      <c r="H73" t="str">
        <v/>
      </c>
      <c r="I73" s="348" t="str">
        <f t="shared" si="6"/>
        <v/>
      </c>
      <c r="J73">
        <v>0</v>
      </c>
      <c r="K73" t="str">
        <v>BLS1</v>
      </c>
      <c r="L73" t="str">
        <v>keine</v>
      </c>
    </row>
    <row r="74" spans="1:16">
      <c r="A74" s="358" t="str">
        <v/>
      </c>
      <c r="B74" s="358" t="str">
        <v/>
      </c>
      <c r="C74" s="358" t="str">
        <v/>
      </c>
      <c r="D74" s="358">
        <f t="shared" si="5"/>
        <v>0</v>
      </c>
      <c r="E74" s="358" t="str">
        <f>IF(COUNTIF($E$42:E73,C74)=0,C74,"")</f>
        <v/>
      </c>
      <c r="F74" s="358" t="str">
        <f>IF(D74=0,"",MAX($F$42:F73)+1)</f>
        <v/>
      </c>
      <c r="H74" t="str">
        <v/>
      </c>
      <c r="I74" s="348" t="str">
        <f t="shared" si="6"/>
        <v/>
      </c>
      <c r="J74">
        <v>0</v>
      </c>
      <c r="K74" t="str">
        <v>BLS1</v>
      </c>
      <c r="L74" t="str">
        <v>keine</v>
      </c>
    </row>
    <row r="75" spans="1:16">
      <c r="A75" s="358" t="str">
        <v/>
      </c>
      <c r="B75" s="358" t="str">
        <v/>
      </c>
      <c r="C75" s="358" t="str">
        <v/>
      </c>
      <c r="D75" s="358">
        <f t="shared" si="5"/>
        <v>0</v>
      </c>
      <c r="E75" s="358" t="str">
        <f>IF(COUNTIF($E$42:E74,C75)=0,C75,"")</f>
        <v/>
      </c>
      <c r="F75" s="358" t="str">
        <f>IF(D75=0,"",MAX($F$42:F74)+1)</f>
        <v/>
      </c>
      <c r="H75" t="str">
        <v/>
      </c>
      <c r="I75" s="348" t="str">
        <f t="shared" si="6"/>
        <v/>
      </c>
      <c r="J75">
        <v>0</v>
      </c>
      <c r="K75" t="str">
        <v>BLS1</v>
      </c>
      <c r="L75" t="str">
        <v>keine</v>
      </c>
    </row>
    <row r="76" spans="1:16">
      <c r="A76" s="358" t="str">
        <v/>
      </c>
      <c r="B76" s="358" t="str">
        <v/>
      </c>
      <c r="C76" s="358" t="str">
        <v/>
      </c>
      <c r="D76" s="358">
        <f t="shared" si="5"/>
        <v>0</v>
      </c>
      <c r="E76" s="358" t="str">
        <f>IF(COUNTIF($E$42:E75,C76)=0,C76,"")</f>
        <v/>
      </c>
      <c r="F76" s="358" t="str">
        <f>IF(D76=0,"",MAX($F$42:F75)+1)</f>
        <v/>
      </c>
      <c r="H76" t="str">
        <v/>
      </c>
      <c r="I76" s="348" t="str">
        <f t="shared" si="6"/>
        <v/>
      </c>
      <c r="J76">
        <v>0</v>
      </c>
      <c r="K76" t="str">
        <v>BLS1</v>
      </c>
      <c r="L76" t="str">
        <v>keine</v>
      </c>
    </row>
    <row r="78" spans="1:16">
      <c r="A78" s="351"/>
      <c r="B78" s="351"/>
      <c r="C78" s="351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</row>
    <row r="80" spans="1:16" ht="21">
      <c r="A80" s="352" t="s">
        <v>218</v>
      </c>
      <c r="K80" s="352" t="s">
        <v>217</v>
      </c>
    </row>
    <row r="82" spans="1:40">
      <c r="A82" s="365" t="s">
        <v>0</v>
      </c>
      <c r="B82" s="366" t="s">
        <v>219</v>
      </c>
      <c r="C82" s="366" t="s">
        <v>31</v>
      </c>
      <c r="D82" s="366" t="s">
        <v>220</v>
      </c>
      <c r="E82" s="366" t="s">
        <v>221</v>
      </c>
      <c r="F82" s="366" t="s">
        <v>86</v>
      </c>
      <c r="G82" s="367" t="s">
        <v>88</v>
      </c>
      <c r="H82" t="s">
        <v>33</v>
      </c>
      <c r="K82" s="368" t="str" cm="1">
        <f t="array" ref="K82:AN82">TRANSPOSE(H83:H112)</f>
        <v>-</v>
      </c>
      <c r="L82" s="343" t="str">
        <v>-</v>
      </c>
      <c r="M82" s="343" t="str">
        <v>-</v>
      </c>
      <c r="N82" s="343" t="str">
        <v>-</v>
      </c>
      <c r="O82" s="343" t="str">
        <v>-</v>
      </c>
      <c r="P82" s="343" t="str">
        <v>-</v>
      </c>
      <c r="Q82" s="343" t="str">
        <v>-</v>
      </c>
      <c r="R82" s="343" t="str">
        <v>-</v>
      </c>
      <c r="S82" s="343" t="str">
        <v>-</v>
      </c>
      <c r="T82" s="343" t="str">
        <v>-</v>
      </c>
      <c r="U82" s="343" t="str">
        <v>-</v>
      </c>
      <c r="V82" s="343" t="str">
        <v>-</v>
      </c>
      <c r="W82" s="343" t="str">
        <v>-</v>
      </c>
      <c r="X82" s="343" t="str">
        <v>-</v>
      </c>
      <c r="Y82" s="343" t="str">
        <v>-</v>
      </c>
      <c r="Z82" s="343" t="str">
        <v>-</v>
      </c>
      <c r="AA82" s="343" t="str">
        <v>-</v>
      </c>
      <c r="AB82" s="343" t="str">
        <v>-</v>
      </c>
      <c r="AC82" s="343" t="str">
        <v>-</v>
      </c>
      <c r="AD82" s="343" t="str">
        <v>-</v>
      </c>
      <c r="AE82" s="343" t="str">
        <v>-</v>
      </c>
      <c r="AF82" s="343" t="str">
        <v>-</v>
      </c>
      <c r="AG82" s="343" t="str">
        <v>-</v>
      </c>
      <c r="AH82" s="343" t="str">
        <v>-</v>
      </c>
      <c r="AI82" s="343" t="str">
        <v>-</v>
      </c>
      <c r="AJ82" s="343" t="str">
        <v>-</v>
      </c>
      <c r="AK82" s="343" t="str">
        <v>-</v>
      </c>
      <c r="AL82" s="343" t="str">
        <v>-</v>
      </c>
      <c r="AM82" s="343" t="str">
        <v>-</v>
      </c>
      <c r="AN82" s="369" t="str">
        <v>-</v>
      </c>
    </row>
    <row r="83" spans="1:40">
      <c r="A83" s="360" t="str" cm="1">
        <f t="array" ref="A83:A112">TRANSPOSE(K113:AN113)</f>
        <v/>
      </c>
      <c r="B83" s="361" t="str">
        <f t="shared" ref="B83:B112" si="7">IFERROR(INDEX($D$43:$D$76,MATCH(ROW(A1),$F$43:$F$76,0)),"")</f>
        <v/>
      </c>
      <c r="C83" s="361" t="str">
        <f>_xlfn.XLOOKUP(H83,$E$43:$E$76,$H$43:$H$76,"",0,1)</f>
        <v/>
      </c>
      <c r="D83" s="361" t="str">
        <f>_xlfn.XLOOKUP(H83,$E$43:$E$76,$I$43:$I$76,"",0,1)</f>
        <v/>
      </c>
      <c r="E83" s="361" t="str">
        <f>_xlfn.XLOOKUP(H83,$E$43:$E$76,$J$43:$J$76,"",0,1)</f>
        <v/>
      </c>
      <c r="F83" s="361" t="str">
        <f>_xlfn.XLOOKUP(H83,$E$43:$E$76,$K$43:$K$76,"",0,1)</f>
        <v/>
      </c>
      <c r="G83" s="362" t="str">
        <f>_xlfn.XLOOKUP(H83,$E$43:$E$76,$L$43:$L$76,"",0,1)</f>
        <v/>
      </c>
      <c r="H83" t="str">
        <f>IFERROR(INDEX($C$43:$C$76,MATCH(ROW(A1),$F$43:$F$76,0)),"-")</f>
        <v>-</v>
      </c>
      <c r="K83" s="354" t="e" cm="1" vm="2">
        <f t="array" ref="K83">IF(K82="","",_xlfn._xlws.FILTER($A$43:$A$76,$C$43:$C$76=K82,))</f>
        <v>#VALUE!</v>
      </c>
      <c r="L83" s="354" t="e" cm="1" vm="2">
        <f t="array" ref="L83">IF(L82="","",_xlfn._xlws.FILTER($A$43:$A$76,$C$43:$C$76=L82,))</f>
        <v>#VALUE!</v>
      </c>
      <c r="M83" s="354" t="e" cm="1" vm="2">
        <f t="array" ref="M83">IF(M82="","",_xlfn._xlws.FILTER($A$43:$A$76,$C$43:$C$76=M82,))</f>
        <v>#VALUE!</v>
      </c>
      <c r="N83" s="354" t="e" cm="1" vm="2">
        <f t="array" ref="N83">IF(N82="","",_xlfn._xlws.FILTER($A$43:$A$76,$C$43:$C$76=N82,))</f>
        <v>#VALUE!</v>
      </c>
      <c r="O83" s="354" t="e" cm="1" vm="2">
        <f t="array" ref="O83">IF(O82="","",_xlfn._xlws.FILTER($A$43:$A$76,$C$43:$C$76=O82,))</f>
        <v>#VALUE!</v>
      </c>
      <c r="P83" s="354" t="e" cm="1" vm="2">
        <f t="array" ref="P83">IF(P82="","",_xlfn._xlws.FILTER($A$43:$A$76,$C$43:$C$76=P82,))</f>
        <v>#VALUE!</v>
      </c>
      <c r="Q83" s="354" t="e" cm="1" vm="2">
        <f t="array" ref="Q83">IF(Q82="","",_xlfn._xlws.FILTER($A$43:$A$76,$C$43:$C$76=Q82,))</f>
        <v>#VALUE!</v>
      </c>
      <c r="R83" s="354" t="e" cm="1" vm="2">
        <f t="array" ref="R83">IF(R82="","",_xlfn._xlws.FILTER($A$43:$A$76,$C$43:$C$76=R82,))</f>
        <v>#VALUE!</v>
      </c>
      <c r="S83" s="354" t="e" cm="1" vm="2">
        <f t="array" ref="S83">IF(S82="","",_xlfn._xlws.FILTER($A$43:$A$76,$C$43:$C$76=S82,))</f>
        <v>#VALUE!</v>
      </c>
      <c r="T83" s="354" t="e" cm="1" vm="2">
        <f t="array" ref="T83">IF(T82="","",_xlfn._xlws.FILTER($A$43:$A$76,$C$43:$C$76=T82,))</f>
        <v>#VALUE!</v>
      </c>
      <c r="U83" s="354" t="e" cm="1" vm="2">
        <f t="array" ref="U83">IF(U82="","",_xlfn._xlws.FILTER($A$43:$A$76,$C$43:$C$76=U82,))</f>
        <v>#VALUE!</v>
      </c>
      <c r="V83" s="354" t="e" cm="1" vm="2">
        <f t="array" ref="V83">IF(V82="","",_xlfn._xlws.FILTER($A$43:$A$76,$C$43:$C$76=V82,))</f>
        <v>#VALUE!</v>
      </c>
      <c r="W83" s="354" t="e" cm="1" vm="2">
        <f t="array" ref="W83">IF(W82="","",_xlfn._xlws.FILTER($A$43:$A$76,$C$43:$C$76=W82,))</f>
        <v>#VALUE!</v>
      </c>
      <c r="X83" s="354" t="e" cm="1" vm="2">
        <f t="array" ref="X83">IF(X82="","",_xlfn._xlws.FILTER($A$43:$A$76,$C$43:$C$76=X82,))</f>
        <v>#VALUE!</v>
      </c>
      <c r="Y83" s="354" t="e" cm="1" vm="2">
        <f t="array" ref="Y83">IF(Y82="","",_xlfn._xlws.FILTER($A$43:$A$76,$C$43:$C$76=Y82,))</f>
        <v>#VALUE!</v>
      </c>
      <c r="Z83" s="354" t="e" cm="1" vm="2">
        <f t="array" ref="Z83">IF(Z82="","",_xlfn._xlws.FILTER($A$43:$A$76,$C$43:$C$76=Z82,))</f>
        <v>#VALUE!</v>
      </c>
      <c r="AA83" s="354" t="e" cm="1" vm="2">
        <f t="array" ref="AA83">IF(AA82="","",_xlfn._xlws.FILTER($A$43:$A$76,$C$43:$C$76=AA82,))</f>
        <v>#VALUE!</v>
      </c>
      <c r="AB83" s="354" t="e" cm="1" vm="2">
        <f t="array" ref="AB83">IF(AB82="","",_xlfn._xlws.FILTER($A$43:$A$76,$C$43:$C$76=AB82,))</f>
        <v>#VALUE!</v>
      </c>
      <c r="AC83" s="354" t="e" cm="1" vm="2">
        <f t="array" ref="AC83">IF(AC82="","",_xlfn._xlws.FILTER($A$43:$A$76,$C$43:$C$76=AC82,))</f>
        <v>#VALUE!</v>
      </c>
      <c r="AD83" s="354" t="e" cm="1" vm="2">
        <f t="array" ref="AD83">IF(AD82="","",_xlfn._xlws.FILTER($A$43:$A$76,$C$43:$C$76=AD82,))</f>
        <v>#VALUE!</v>
      </c>
      <c r="AE83" s="354" t="e" cm="1" vm="2">
        <f t="array" ref="AE83">IF(AE82="","",_xlfn._xlws.FILTER($A$43:$A$76,$C$43:$C$76=AE82,))</f>
        <v>#VALUE!</v>
      </c>
      <c r="AF83" s="354" t="e" cm="1" vm="2">
        <f t="array" ref="AF83">IF(AF82="","",_xlfn._xlws.FILTER($A$43:$A$76,$C$43:$C$76=AF82,))</f>
        <v>#VALUE!</v>
      </c>
      <c r="AG83" s="354" t="e" cm="1" vm="2">
        <f t="array" ref="AG83">IF(AG82="","",_xlfn._xlws.FILTER($A$43:$A$76,$C$43:$C$76=AG82,))</f>
        <v>#VALUE!</v>
      </c>
      <c r="AH83" s="354" t="e" cm="1" vm="2">
        <f t="array" ref="AH83">IF(AH82="","",_xlfn._xlws.FILTER($A$43:$A$76,$C$43:$C$76=AH82,))</f>
        <v>#VALUE!</v>
      </c>
      <c r="AI83" s="354" t="e" cm="1" vm="2">
        <f t="array" ref="AI83">IF(AI82="","",_xlfn._xlws.FILTER($A$43:$A$76,$C$43:$C$76=AI82,))</f>
        <v>#VALUE!</v>
      </c>
      <c r="AJ83" s="354" t="e" cm="1" vm="2">
        <f t="array" ref="AJ83">IF(AJ82="","",_xlfn._xlws.FILTER($A$43:$A$76,$C$43:$C$76=AJ82,))</f>
        <v>#VALUE!</v>
      </c>
      <c r="AK83" s="354" t="e" cm="1" vm="2">
        <f t="array" ref="AK83">IF(AK82="","",_xlfn._xlws.FILTER($A$43:$A$76,$C$43:$C$76=AK82,))</f>
        <v>#VALUE!</v>
      </c>
      <c r="AL83" s="354" t="e" cm="1" vm="2">
        <f t="array" ref="AL83">IF(AL82="","",_xlfn._xlws.FILTER($A$43:$A$76,$C$43:$C$76=AL82,))</f>
        <v>#VALUE!</v>
      </c>
      <c r="AM83" s="354" t="e" cm="1" vm="2">
        <f t="array" ref="AM83">IF(AM82="","",_xlfn._xlws.FILTER($A$43:$A$76,$C$43:$C$76=AM82,))</f>
        <v>#VALUE!</v>
      </c>
      <c r="AN83" s="354" t="e" cm="1" vm="2">
        <f t="array" ref="AN83">IF(AN82="","",_xlfn._xlws.FILTER($A$43:$A$76,$C$43:$C$76=AN82,))</f>
        <v>#VALUE!</v>
      </c>
    </row>
    <row r="84" spans="1:40">
      <c r="A84" s="363" t="str">
        <v/>
      </c>
      <c r="B84" s="358" t="str">
        <f t="shared" si="7"/>
        <v/>
      </c>
      <c r="C84" s="358" t="str">
        <f t="shared" ref="C84:C112" si="8">_xlfn.XLOOKUP(H84,$E$43:$E$76,$H$43:$H$76,"",0,1)</f>
        <v/>
      </c>
      <c r="D84" s="358" t="str">
        <f t="shared" ref="D84:D112" si="9">_xlfn.XLOOKUP(H84,$E$43:$E$76,$I$43:$I$76,"",0,1)</f>
        <v/>
      </c>
      <c r="E84" s="358" t="str">
        <f t="shared" ref="E84:E112" si="10">_xlfn.XLOOKUP(H84,$E$43:$E$76,$J$43:$J$76,"",0,1)</f>
        <v/>
      </c>
      <c r="F84" s="358" t="str">
        <f t="shared" ref="F84:F112" si="11">_xlfn.XLOOKUP(H84,$E$43:$E$76,$K$43:$K$76,"",0,1)</f>
        <v/>
      </c>
      <c r="G84" s="364" t="str">
        <f t="shared" ref="G84:G112" si="12">_xlfn.XLOOKUP(H84,$E$43:$E$76,$L$43:$L$76,"",0,1)</f>
        <v/>
      </c>
      <c r="H84" t="str">
        <f t="shared" ref="H84:H112" si="13">IFERROR(INDEX($C$43:$C$76,MATCH(ROW(A2),$F$43:$F$76,0)),"-")</f>
        <v>-</v>
      </c>
      <c r="K84" s="354"/>
      <c r="AN84" s="355"/>
    </row>
    <row r="85" spans="1:40">
      <c r="A85" s="363" t="str">
        <v/>
      </c>
      <c r="B85" s="358" t="str">
        <f t="shared" si="7"/>
        <v/>
      </c>
      <c r="C85" s="358" t="str">
        <f t="shared" si="8"/>
        <v/>
      </c>
      <c r="D85" s="358" t="str">
        <f t="shared" si="9"/>
        <v/>
      </c>
      <c r="E85" s="358" t="str">
        <f t="shared" si="10"/>
        <v/>
      </c>
      <c r="F85" s="358" t="str">
        <f t="shared" si="11"/>
        <v/>
      </c>
      <c r="G85" s="364" t="str">
        <f t="shared" si="12"/>
        <v/>
      </c>
      <c r="H85" t="str">
        <f t="shared" si="13"/>
        <v>-</v>
      </c>
      <c r="K85" s="354"/>
      <c r="AN85" s="355"/>
    </row>
    <row r="86" spans="1:40">
      <c r="A86" s="363" t="str">
        <v/>
      </c>
      <c r="B86" s="358" t="str">
        <f t="shared" si="7"/>
        <v/>
      </c>
      <c r="C86" s="358" t="str">
        <f t="shared" si="8"/>
        <v/>
      </c>
      <c r="D86" s="358" t="str">
        <f t="shared" si="9"/>
        <v/>
      </c>
      <c r="E86" s="358" t="str">
        <f t="shared" si="10"/>
        <v/>
      </c>
      <c r="F86" s="358" t="str">
        <f t="shared" si="11"/>
        <v/>
      </c>
      <c r="G86" s="364" t="str">
        <f t="shared" si="12"/>
        <v/>
      </c>
      <c r="H86" t="str">
        <f t="shared" si="13"/>
        <v>-</v>
      </c>
      <c r="K86" s="354"/>
      <c r="AN86" s="355"/>
    </row>
    <row r="87" spans="1:40">
      <c r="A87" s="363" t="str">
        <v/>
      </c>
      <c r="B87" s="358" t="str">
        <f t="shared" si="7"/>
        <v/>
      </c>
      <c r="C87" s="358" t="str">
        <f t="shared" si="8"/>
        <v/>
      </c>
      <c r="D87" s="358" t="str">
        <f t="shared" si="9"/>
        <v/>
      </c>
      <c r="E87" s="358" t="str">
        <f t="shared" si="10"/>
        <v/>
      </c>
      <c r="F87" s="358" t="str">
        <f t="shared" si="11"/>
        <v/>
      </c>
      <c r="G87" s="364" t="str">
        <f t="shared" si="12"/>
        <v/>
      </c>
      <c r="H87" t="str">
        <f t="shared" si="13"/>
        <v>-</v>
      </c>
      <c r="K87" s="354"/>
      <c r="AN87" s="355"/>
    </row>
    <row r="88" spans="1:40">
      <c r="A88" s="363" t="str">
        <v/>
      </c>
      <c r="B88" s="358" t="str">
        <f t="shared" si="7"/>
        <v/>
      </c>
      <c r="C88" s="358" t="str">
        <f t="shared" si="8"/>
        <v/>
      </c>
      <c r="D88" s="358" t="str">
        <f t="shared" si="9"/>
        <v/>
      </c>
      <c r="E88" s="358" t="str">
        <f t="shared" si="10"/>
        <v/>
      </c>
      <c r="F88" s="358" t="str">
        <f t="shared" si="11"/>
        <v/>
      </c>
      <c r="G88" s="364" t="str">
        <f t="shared" si="12"/>
        <v/>
      </c>
      <c r="H88" t="str">
        <f t="shared" si="13"/>
        <v>-</v>
      </c>
      <c r="K88" s="354"/>
      <c r="AN88" s="355"/>
    </row>
    <row r="89" spans="1:40">
      <c r="A89" s="363" t="str">
        <v/>
      </c>
      <c r="B89" s="358" t="str">
        <f t="shared" si="7"/>
        <v/>
      </c>
      <c r="C89" s="358" t="str">
        <f t="shared" si="8"/>
        <v/>
      </c>
      <c r="D89" s="358" t="str">
        <f t="shared" si="9"/>
        <v/>
      </c>
      <c r="E89" s="358" t="str">
        <f t="shared" si="10"/>
        <v/>
      </c>
      <c r="F89" s="358" t="str">
        <f t="shared" si="11"/>
        <v/>
      </c>
      <c r="G89" s="364" t="str">
        <f t="shared" si="12"/>
        <v/>
      </c>
      <c r="H89" t="str">
        <f t="shared" si="13"/>
        <v>-</v>
      </c>
      <c r="K89" s="354"/>
      <c r="AN89" s="355"/>
    </row>
    <row r="90" spans="1:40">
      <c r="A90" s="363" t="str">
        <v/>
      </c>
      <c r="B90" s="358" t="str">
        <f t="shared" si="7"/>
        <v/>
      </c>
      <c r="C90" s="358" t="str">
        <f t="shared" si="8"/>
        <v/>
      </c>
      <c r="D90" s="358" t="str">
        <f t="shared" si="9"/>
        <v/>
      </c>
      <c r="E90" s="358" t="str">
        <f t="shared" si="10"/>
        <v/>
      </c>
      <c r="F90" s="358" t="str">
        <f t="shared" si="11"/>
        <v/>
      </c>
      <c r="G90" s="364" t="str">
        <f t="shared" si="12"/>
        <v/>
      </c>
      <c r="H90" t="str">
        <f t="shared" si="13"/>
        <v>-</v>
      </c>
      <c r="K90" s="354"/>
      <c r="AN90" s="355"/>
    </row>
    <row r="91" spans="1:40">
      <c r="A91" s="363" t="str">
        <v/>
      </c>
      <c r="B91" s="358" t="str">
        <f t="shared" si="7"/>
        <v/>
      </c>
      <c r="C91" s="358" t="str">
        <f t="shared" si="8"/>
        <v/>
      </c>
      <c r="D91" s="358" t="str">
        <f t="shared" si="9"/>
        <v/>
      </c>
      <c r="E91" s="358" t="str">
        <f t="shared" si="10"/>
        <v/>
      </c>
      <c r="F91" s="358" t="str">
        <f t="shared" si="11"/>
        <v/>
      </c>
      <c r="G91" s="364" t="str">
        <f t="shared" si="12"/>
        <v/>
      </c>
      <c r="H91" t="str">
        <f t="shared" si="13"/>
        <v>-</v>
      </c>
      <c r="K91" s="354"/>
      <c r="AN91" s="355"/>
    </row>
    <row r="92" spans="1:40">
      <c r="A92" s="363" t="str">
        <v/>
      </c>
      <c r="B92" s="358" t="str">
        <f t="shared" si="7"/>
        <v/>
      </c>
      <c r="C92" s="358" t="str">
        <f t="shared" si="8"/>
        <v/>
      </c>
      <c r="D92" s="358" t="str">
        <f t="shared" si="9"/>
        <v/>
      </c>
      <c r="E92" s="358" t="str">
        <f t="shared" si="10"/>
        <v/>
      </c>
      <c r="F92" s="358" t="str">
        <f t="shared" si="11"/>
        <v/>
      </c>
      <c r="G92" s="364" t="str">
        <f t="shared" si="12"/>
        <v/>
      </c>
      <c r="H92" t="str">
        <f t="shared" si="13"/>
        <v>-</v>
      </c>
      <c r="K92" s="354"/>
      <c r="AN92" s="355"/>
    </row>
    <row r="93" spans="1:40">
      <c r="A93" s="363" t="str">
        <v/>
      </c>
      <c r="B93" s="358" t="str">
        <f t="shared" si="7"/>
        <v/>
      </c>
      <c r="C93" s="358" t="str">
        <f t="shared" si="8"/>
        <v/>
      </c>
      <c r="D93" s="358" t="str">
        <f t="shared" si="9"/>
        <v/>
      </c>
      <c r="E93" s="358" t="str">
        <f t="shared" si="10"/>
        <v/>
      </c>
      <c r="F93" s="358" t="str">
        <f t="shared" si="11"/>
        <v/>
      </c>
      <c r="G93" s="364" t="str">
        <f t="shared" si="12"/>
        <v/>
      </c>
      <c r="H93" t="str">
        <f t="shared" si="13"/>
        <v>-</v>
      </c>
      <c r="K93" s="354"/>
      <c r="AN93" s="355"/>
    </row>
    <row r="94" spans="1:40">
      <c r="A94" s="363" t="str">
        <v/>
      </c>
      <c r="B94" s="358" t="str">
        <f t="shared" si="7"/>
        <v/>
      </c>
      <c r="C94" s="358" t="str">
        <f t="shared" si="8"/>
        <v/>
      </c>
      <c r="D94" s="358" t="str">
        <f t="shared" si="9"/>
        <v/>
      </c>
      <c r="E94" s="358" t="str">
        <f t="shared" si="10"/>
        <v/>
      </c>
      <c r="F94" s="358" t="str">
        <f t="shared" si="11"/>
        <v/>
      </c>
      <c r="G94" s="364" t="str">
        <f t="shared" si="12"/>
        <v/>
      </c>
      <c r="H94" t="str">
        <f t="shared" si="13"/>
        <v>-</v>
      </c>
      <c r="K94" s="354"/>
      <c r="AN94" s="355"/>
    </row>
    <row r="95" spans="1:40">
      <c r="A95" s="363" t="str">
        <v/>
      </c>
      <c r="B95" s="358" t="str">
        <f t="shared" si="7"/>
        <v/>
      </c>
      <c r="C95" s="358" t="str">
        <f t="shared" si="8"/>
        <v/>
      </c>
      <c r="D95" s="358" t="str">
        <f t="shared" si="9"/>
        <v/>
      </c>
      <c r="E95" s="358" t="str">
        <f t="shared" si="10"/>
        <v/>
      </c>
      <c r="F95" s="358" t="str">
        <f t="shared" si="11"/>
        <v/>
      </c>
      <c r="G95" s="364" t="str">
        <f t="shared" si="12"/>
        <v/>
      </c>
      <c r="H95" t="str">
        <f t="shared" si="13"/>
        <v>-</v>
      </c>
      <c r="K95" s="354"/>
      <c r="AN95" s="355"/>
    </row>
    <row r="96" spans="1:40">
      <c r="A96" s="363" t="str">
        <v/>
      </c>
      <c r="B96" s="358" t="str">
        <f t="shared" si="7"/>
        <v/>
      </c>
      <c r="C96" s="358" t="str">
        <f t="shared" si="8"/>
        <v/>
      </c>
      <c r="D96" s="358" t="str">
        <f t="shared" si="9"/>
        <v/>
      </c>
      <c r="E96" s="358" t="str">
        <f t="shared" si="10"/>
        <v/>
      </c>
      <c r="F96" s="358" t="str">
        <f t="shared" si="11"/>
        <v/>
      </c>
      <c r="G96" s="364" t="str">
        <f t="shared" si="12"/>
        <v/>
      </c>
      <c r="H96" t="str">
        <f t="shared" si="13"/>
        <v>-</v>
      </c>
      <c r="K96" s="354"/>
      <c r="AN96" s="355"/>
    </row>
    <row r="97" spans="1:40">
      <c r="A97" s="363" t="str">
        <v/>
      </c>
      <c r="B97" s="358" t="str">
        <f t="shared" si="7"/>
        <v/>
      </c>
      <c r="C97" s="358" t="str">
        <f t="shared" si="8"/>
        <v/>
      </c>
      <c r="D97" s="358" t="str">
        <f t="shared" si="9"/>
        <v/>
      </c>
      <c r="E97" s="358" t="str">
        <f t="shared" si="10"/>
        <v/>
      </c>
      <c r="F97" s="358" t="str">
        <f t="shared" si="11"/>
        <v/>
      </c>
      <c r="G97" s="364" t="str">
        <f t="shared" si="12"/>
        <v/>
      </c>
      <c r="H97" t="str">
        <f t="shared" si="13"/>
        <v>-</v>
      </c>
      <c r="K97" s="354"/>
      <c r="AN97" s="355"/>
    </row>
    <row r="98" spans="1:40">
      <c r="A98" s="363" t="str">
        <v/>
      </c>
      <c r="B98" s="358" t="str">
        <f t="shared" si="7"/>
        <v/>
      </c>
      <c r="C98" s="358" t="str">
        <f t="shared" si="8"/>
        <v/>
      </c>
      <c r="D98" s="358" t="str">
        <f t="shared" si="9"/>
        <v/>
      </c>
      <c r="E98" s="358" t="str">
        <f t="shared" si="10"/>
        <v/>
      </c>
      <c r="F98" s="358" t="str">
        <f t="shared" si="11"/>
        <v/>
      </c>
      <c r="G98" s="364" t="str">
        <f t="shared" si="12"/>
        <v/>
      </c>
      <c r="H98" t="str">
        <f t="shared" si="13"/>
        <v>-</v>
      </c>
      <c r="K98" s="354"/>
      <c r="AN98" s="355"/>
    </row>
    <row r="99" spans="1:40">
      <c r="A99" s="363" t="str">
        <v/>
      </c>
      <c r="B99" s="358" t="str">
        <f t="shared" si="7"/>
        <v/>
      </c>
      <c r="C99" s="358" t="str">
        <f t="shared" si="8"/>
        <v/>
      </c>
      <c r="D99" s="358" t="str">
        <f t="shared" si="9"/>
        <v/>
      </c>
      <c r="E99" s="358" t="str">
        <f t="shared" si="10"/>
        <v/>
      </c>
      <c r="F99" s="358" t="str">
        <f t="shared" si="11"/>
        <v/>
      </c>
      <c r="G99" s="364" t="str">
        <f t="shared" si="12"/>
        <v/>
      </c>
      <c r="H99" t="str">
        <f t="shared" si="13"/>
        <v>-</v>
      </c>
      <c r="K99" s="354"/>
      <c r="AN99" s="355"/>
    </row>
    <row r="100" spans="1:40">
      <c r="A100" s="363" t="str">
        <v/>
      </c>
      <c r="B100" s="358" t="str">
        <f t="shared" si="7"/>
        <v/>
      </c>
      <c r="C100" s="358" t="str">
        <f t="shared" si="8"/>
        <v/>
      </c>
      <c r="D100" s="358" t="str">
        <f t="shared" si="9"/>
        <v/>
      </c>
      <c r="E100" s="358" t="str">
        <f t="shared" si="10"/>
        <v/>
      </c>
      <c r="F100" s="358" t="str">
        <f t="shared" si="11"/>
        <v/>
      </c>
      <c r="G100" s="364" t="str">
        <f t="shared" si="12"/>
        <v/>
      </c>
      <c r="H100" t="str">
        <f t="shared" si="13"/>
        <v>-</v>
      </c>
      <c r="K100" s="354"/>
      <c r="AN100" s="355"/>
    </row>
    <row r="101" spans="1:40">
      <c r="A101" s="363" t="str">
        <v/>
      </c>
      <c r="B101" s="358" t="str">
        <f t="shared" si="7"/>
        <v/>
      </c>
      <c r="C101" s="358" t="str">
        <f t="shared" si="8"/>
        <v/>
      </c>
      <c r="D101" s="358" t="str">
        <f t="shared" si="9"/>
        <v/>
      </c>
      <c r="E101" s="358" t="str">
        <f t="shared" si="10"/>
        <v/>
      </c>
      <c r="F101" s="358" t="str">
        <f t="shared" si="11"/>
        <v/>
      </c>
      <c r="G101" s="364" t="str">
        <f t="shared" si="12"/>
        <v/>
      </c>
      <c r="H101" t="str">
        <f t="shared" si="13"/>
        <v>-</v>
      </c>
      <c r="K101" s="354"/>
      <c r="AN101" s="355"/>
    </row>
    <row r="102" spans="1:40">
      <c r="A102" s="363" t="str">
        <v/>
      </c>
      <c r="B102" s="358" t="str">
        <f t="shared" si="7"/>
        <v/>
      </c>
      <c r="C102" s="358" t="str">
        <f t="shared" si="8"/>
        <v/>
      </c>
      <c r="D102" s="358" t="str">
        <f t="shared" si="9"/>
        <v/>
      </c>
      <c r="E102" s="358" t="str">
        <f t="shared" si="10"/>
        <v/>
      </c>
      <c r="F102" s="358" t="str">
        <f t="shared" si="11"/>
        <v/>
      </c>
      <c r="G102" s="364" t="str">
        <f t="shared" si="12"/>
        <v/>
      </c>
      <c r="H102" t="str">
        <f t="shared" si="13"/>
        <v>-</v>
      </c>
      <c r="K102" s="354"/>
      <c r="AN102" s="355"/>
    </row>
    <row r="103" spans="1:40">
      <c r="A103" s="363" t="str">
        <v/>
      </c>
      <c r="B103" s="358" t="str">
        <f t="shared" si="7"/>
        <v/>
      </c>
      <c r="C103" s="358" t="str">
        <f t="shared" si="8"/>
        <v/>
      </c>
      <c r="D103" s="358" t="str">
        <f t="shared" si="9"/>
        <v/>
      </c>
      <c r="E103" s="358" t="str">
        <f t="shared" si="10"/>
        <v/>
      </c>
      <c r="F103" s="358" t="str">
        <f t="shared" si="11"/>
        <v/>
      </c>
      <c r="G103" s="364" t="str">
        <f t="shared" si="12"/>
        <v/>
      </c>
      <c r="H103" t="str">
        <f t="shared" si="13"/>
        <v>-</v>
      </c>
      <c r="K103" s="354"/>
      <c r="AN103" s="355"/>
    </row>
    <row r="104" spans="1:40">
      <c r="A104" s="363" t="str">
        <v/>
      </c>
      <c r="B104" s="358" t="str">
        <f t="shared" si="7"/>
        <v/>
      </c>
      <c r="C104" s="358" t="str">
        <f t="shared" si="8"/>
        <v/>
      </c>
      <c r="D104" s="358" t="str">
        <f t="shared" si="9"/>
        <v/>
      </c>
      <c r="E104" s="358" t="str">
        <f t="shared" si="10"/>
        <v/>
      </c>
      <c r="F104" s="358" t="str">
        <f t="shared" si="11"/>
        <v/>
      </c>
      <c r="G104" s="364" t="str">
        <f t="shared" si="12"/>
        <v/>
      </c>
      <c r="H104" t="str">
        <f t="shared" si="13"/>
        <v>-</v>
      </c>
      <c r="K104" s="354"/>
      <c r="AN104" s="355"/>
    </row>
    <row r="105" spans="1:40">
      <c r="A105" s="363" t="str">
        <v/>
      </c>
      <c r="B105" s="358" t="str">
        <f t="shared" si="7"/>
        <v/>
      </c>
      <c r="C105" s="358" t="str">
        <f t="shared" si="8"/>
        <v/>
      </c>
      <c r="D105" s="358" t="str">
        <f t="shared" si="9"/>
        <v/>
      </c>
      <c r="E105" s="358" t="str">
        <f t="shared" si="10"/>
        <v/>
      </c>
      <c r="F105" s="358" t="str">
        <f t="shared" si="11"/>
        <v/>
      </c>
      <c r="G105" s="364" t="str">
        <f t="shared" si="12"/>
        <v/>
      </c>
      <c r="H105" t="str">
        <f t="shared" si="13"/>
        <v>-</v>
      </c>
      <c r="K105" s="354"/>
      <c r="AN105" s="355"/>
    </row>
    <row r="106" spans="1:40">
      <c r="A106" s="363" t="str">
        <v/>
      </c>
      <c r="B106" s="358" t="str">
        <f t="shared" si="7"/>
        <v/>
      </c>
      <c r="C106" s="358" t="str">
        <f t="shared" si="8"/>
        <v/>
      </c>
      <c r="D106" s="358" t="str">
        <f t="shared" si="9"/>
        <v/>
      </c>
      <c r="E106" s="358" t="str">
        <f t="shared" si="10"/>
        <v/>
      </c>
      <c r="F106" s="358" t="str">
        <f t="shared" si="11"/>
        <v/>
      </c>
      <c r="G106" s="364" t="str">
        <f t="shared" si="12"/>
        <v/>
      </c>
      <c r="H106" t="str">
        <f t="shared" si="13"/>
        <v>-</v>
      </c>
      <c r="K106" s="354"/>
      <c r="AN106" s="355"/>
    </row>
    <row r="107" spans="1:40">
      <c r="A107" s="363" t="str">
        <v/>
      </c>
      <c r="B107" s="358" t="str">
        <f t="shared" si="7"/>
        <v/>
      </c>
      <c r="C107" s="358" t="str">
        <f t="shared" si="8"/>
        <v/>
      </c>
      <c r="D107" s="358" t="str">
        <f t="shared" si="9"/>
        <v/>
      </c>
      <c r="E107" s="358" t="str">
        <f t="shared" si="10"/>
        <v/>
      </c>
      <c r="F107" s="358" t="str">
        <f t="shared" si="11"/>
        <v/>
      </c>
      <c r="G107" s="364" t="str">
        <f t="shared" si="12"/>
        <v/>
      </c>
      <c r="H107" t="str">
        <f t="shared" si="13"/>
        <v>-</v>
      </c>
      <c r="K107" s="354"/>
      <c r="AN107" s="355"/>
    </row>
    <row r="108" spans="1:40">
      <c r="A108" s="363" t="str">
        <v/>
      </c>
      <c r="B108" s="358" t="str">
        <f t="shared" si="7"/>
        <v/>
      </c>
      <c r="C108" s="358" t="str">
        <f t="shared" si="8"/>
        <v/>
      </c>
      <c r="D108" s="358" t="str">
        <f t="shared" si="9"/>
        <v/>
      </c>
      <c r="E108" s="358" t="str">
        <f t="shared" si="10"/>
        <v/>
      </c>
      <c r="F108" s="358" t="str">
        <f t="shared" si="11"/>
        <v/>
      </c>
      <c r="G108" s="364" t="str">
        <f t="shared" si="12"/>
        <v/>
      </c>
      <c r="H108" t="str">
        <f t="shared" si="13"/>
        <v>-</v>
      </c>
      <c r="K108" s="354"/>
      <c r="AN108" s="355"/>
    </row>
    <row r="109" spans="1:40">
      <c r="A109" s="363" t="str">
        <v/>
      </c>
      <c r="B109" s="358" t="str">
        <f t="shared" si="7"/>
        <v/>
      </c>
      <c r="C109" s="358" t="str">
        <f t="shared" si="8"/>
        <v/>
      </c>
      <c r="D109" s="358" t="str">
        <f t="shared" si="9"/>
        <v/>
      </c>
      <c r="E109" s="358" t="str">
        <f t="shared" si="10"/>
        <v/>
      </c>
      <c r="F109" s="358" t="str">
        <f t="shared" si="11"/>
        <v/>
      </c>
      <c r="G109" s="364" t="str">
        <f t="shared" si="12"/>
        <v/>
      </c>
      <c r="H109" t="str">
        <f t="shared" si="13"/>
        <v>-</v>
      </c>
      <c r="K109" s="354"/>
      <c r="AN109" s="355"/>
    </row>
    <row r="110" spans="1:40">
      <c r="A110" s="363" t="str">
        <v/>
      </c>
      <c r="B110" s="358" t="str">
        <f t="shared" si="7"/>
        <v/>
      </c>
      <c r="C110" s="358" t="str">
        <f t="shared" si="8"/>
        <v/>
      </c>
      <c r="D110" s="358" t="str">
        <f t="shared" si="9"/>
        <v/>
      </c>
      <c r="E110" s="358" t="str">
        <f t="shared" si="10"/>
        <v/>
      </c>
      <c r="F110" s="358" t="str">
        <f t="shared" si="11"/>
        <v/>
      </c>
      <c r="G110" s="364" t="str">
        <f t="shared" si="12"/>
        <v/>
      </c>
      <c r="H110" t="str">
        <f t="shared" si="13"/>
        <v>-</v>
      </c>
      <c r="K110" s="354"/>
      <c r="AN110" s="355"/>
    </row>
    <row r="111" spans="1:40">
      <c r="A111" s="363" t="str">
        <v/>
      </c>
      <c r="B111" s="358" t="str">
        <f t="shared" si="7"/>
        <v/>
      </c>
      <c r="C111" s="358" t="str">
        <f t="shared" si="8"/>
        <v/>
      </c>
      <c r="D111" s="358" t="str">
        <f t="shared" si="9"/>
        <v/>
      </c>
      <c r="E111" s="358" t="str">
        <f t="shared" si="10"/>
        <v/>
      </c>
      <c r="F111" s="358" t="str">
        <f t="shared" si="11"/>
        <v/>
      </c>
      <c r="G111" s="364" t="str">
        <f t="shared" si="12"/>
        <v/>
      </c>
      <c r="H111" t="str">
        <f t="shared" si="13"/>
        <v>-</v>
      </c>
      <c r="K111" s="354"/>
      <c r="AN111" s="355"/>
    </row>
    <row r="112" spans="1:40">
      <c r="A112" s="103" t="str">
        <v/>
      </c>
      <c r="B112" s="104" t="str">
        <f t="shared" si="7"/>
        <v/>
      </c>
      <c r="C112" s="104" t="str">
        <f t="shared" si="8"/>
        <v/>
      </c>
      <c r="D112" s="104" t="str">
        <f t="shared" si="9"/>
        <v/>
      </c>
      <c r="E112" s="104" t="str">
        <f t="shared" si="10"/>
        <v/>
      </c>
      <c r="F112" s="104" t="str">
        <f t="shared" si="11"/>
        <v/>
      </c>
      <c r="G112" s="105" t="str">
        <f t="shared" si="12"/>
        <v/>
      </c>
      <c r="H112" t="str">
        <f t="shared" si="13"/>
        <v>-</v>
      </c>
      <c r="K112" s="356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357"/>
    </row>
    <row r="113" spans="1:40">
      <c r="E113" s="358"/>
      <c r="K113" t="str">
        <f t="shared" ref="K113:V113" si="14">IFERROR(_xlfn.TEXTJOIN("+ ",TRUE,K83:K112),"")</f>
        <v/>
      </c>
      <c r="L113" t="str">
        <f t="shared" si="14"/>
        <v/>
      </c>
      <c r="M113" t="str">
        <f t="shared" si="14"/>
        <v/>
      </c>
      <c r="N113" t="str">
        <f t="shared" si="14"/>
        <v/>
      </c>
      <c r="O113" t="str">
        <f t="shared" si="14"/>
        <v/>
      </c>
      <c r="P113" t="str">
        <f t="shared" si="14"/>
        <v/>
      </c>
      <c r="Q113" t="str">
        <f t="shared" si="14"/>
        <v/>
      </c>
      <c r="R113" t="str">
        <f t="shared" si="14"/>
        <v/>
      </c>
      <c r="S113" t="str">
        <f t="shared" si="14"/>
        <v/>
      </c>
      <c r="T113" t="str">
        <f t="shared" si="14"/>
        <v/>
      </c>
      <c r="U113" t="str">
        <f t="shared" si="14"/>
        <v/>
      </c>
      <c r="V113" t="str">
        <f t="shared" si="14"/>
        <v/>
      </c>
      <c r="W113" t="str">
        <f>IFERROR(_xlfn.TEXTJOIN("+ ",TRUE,W83:W112),"")</f>
        <v/>
      </c>
      <c r="X113" t="str">
        <f t="shared" ref="X113:AN113" si="15">IFERROR(_xlfn.TEXTJOIN("+ ",TRUE,X83:X112),"")</f>
        <v/>
      </c>
      <c r="Y113" t="str">
        <f t="shared" si="15"/>
        <v/>
      </c>
      <c r="Z113" t="str">
        <f t="shared" si="15"/>
        <v/>
      </c>
      <c r="AA113" t="str">
        <f t="shared" si="15"/>
        <v/>
      </c>
      <c r="AB113" t="str">
        <f t="shared" si="15"/>
        <v/>
      </c>
      <c r="AC113" t="str">
        <f t="shared" si="15"/>
        <v/>
      </c>
      <c r="AD113" t="str">
        <f t="shared" si="15"/>
        <v/>
      </c>
      <c r="AE113" t="str">
        <f t="shared" si="15"/>
        <v/>
      </c>
      <c r="AF113" t="str">
        <f t="shared" si="15"/>
        <v/>
      </c>
      <c r="AG113" t="str">
        <f t="shared" si="15"/>
        <v/>
      </c>
      <c r="AH113" t="str">
        <f t="shared" si="15"/>
        <v/>
      </c>
      <c r="AI113" t="str">
        <f t="shared" si="15"/>
        <v/>
      </c>
      <c r="AJ113" t="str">
        <f t="shared" si="15"/>
        <v/>
      </c>
      <c r="AK113" t="str">
        <f t="shared" si="15"/>
        <v/>
      </c>
      <c r="AL113" t="str">
        <f t="shared" si="15"/>
        <v/>
      </c>
      <c r="AM113" t="str">
        <f t="shared" si="15"/>
        <v/>
      </c>
      <c r="AN113" t="str">
        <f t="shared" si="15"/>
        <v/>
      </c>
    </row>
    <row r="115" spans="1:40">
      <c r="A115" s="351"/>
      <c r="B115" s="351"/>
      <c r="C115" s="351"/>
      <c r="D115" s="351"/>
      <c r="E115" s="351"/>
      <c r="F115" s="351"/>
      <c r="G115" s="351"/>
      <c r="H115" s="351"/>
      <c r="I115" s="351"/>
      <c r="J115" s="351"/>
      <c r="K115" s="351"/>
      <c r="L115" s="351"/>
      <c r="M115" s="351"/>
      <c r="N115" s="351"/>
      <c r="O115" s="351"/>
      <c r="P115" s="351"/>
    </row>
    <row r="116" spans="1:40">
      <c r="A116" s="351"/>
      <c r="B116" s="351"/>
      <c r="C116" s="351"/>
      <c r="D116" s="351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</row>
    <row r="118" spans="1:40" ht="21">
      <c r="A118" s="352" t="s">
        <v>232</v>
      </c>
      <c r="F118" s="352" t="s">
        <v>216</v>
      </c>
    </row>
    <row r="119" spans="1:40" ht="21">
      <c r="A119" s="352"/>
      <c r="F119" s="352"/>
    </row>
    <row r="120" spans="1:40">
      <c r="A120" s="365" t="s">
        <v>0</v>
      </c>
      <c r="B120" s="366" t="s">
        <v>219</v>
      </c>
      <c r="C120" s="366" t="s">
        <v>2</v>
      </c>
      <c r="D120" s="367" t="s">
        <v>92</v>
      </c>
      <c r="E120" s="413" t="s">
        <v>93</v>
      </c>
    </row>
    <row r="121" spans="1:40">
      <c r="A121" s="363">
        <f>Bestellliste!A33</f>
        <v>0</v>
      </c>
      <c r="B121" s="358">
        <f>Bestellliste!B33</f>
        <v>0</v>
      </c>
      <c r="C121" s="358" t="str">
        <f>IF(Bestellliste!C33="","",Bestellliste!C33)</f>
        <v>+410</v>
      </c>
      <c r="D121" s="364">
        <f>Bestellliste!D33</f>
        <v>0</v>
      </c>
      <c r="E121" s="411" t="e">
        <f>Bestellliste!G33</f>
        <v>#N/A</v>
      </c>
      <c r="F121" t="e">
        <f>IF(C121=0,"",C121&amp;"_"&amp;D121&amp;"_"&amp;E121)</f>
        <v>#N/A</v>
      </c>
      <c r="G121" s="358">
        <f>SUMIF($F$121:$F$130,H121,$B$121:$B$130)</f>
        <v>0</v>
      </c>
      <c r="H121" s="358" t="e">
        <f>IF(COUNTIF($H$120:H120,F121)=0,F121,"")</f>
        <v>#N/A</v>
      </c>
      <c r="I121" t="str">
        <f>IF(G121=0,"",MAX($I$120:I120)+1)</f>
        <v/>
      </c>
    </row>
    <row r="122" spans="1:40">
      <c r="A122" s="363">
        <f>Bestellliste!A34</f>
        <v>0</v>
      </c>
      <c r="B122" s="358">
        <f>Bestellliste!B34</f>
        <v>0</v>
      </c>
      <c r="C122" s="358" t="str">
        <f>Bestellliste!C34</f>
        <v>+410</v>
      </c>
      <c r="D122" s="364">
        <f>Bestellliste!D34</f>
        <v>0</v>
      </c>
      <c r="E122" s="411" t="e">
        <f>Bestellliste!G34</f>
        <v>#N/A</v>
      </c>
      <c r="F122" t="e">
        <f t="shared" ref="F122:F130" si="16">IF(C122=0,"",C122&amp;"_"&amp;D122&amp;"_"&amp;E122)</f>
        <v>#N/A</v>
      </c>
      <c r="G122" s="358">
        <f t="shared" ref="G122:G130" si="17">SUMIF($F$121:$F$130,H122,$B$121:$B$130)</f>
        <v>0</v>
      </c>
      <c r="H122" s="358" t="str">
        <f>IF(COUNTIF($H$120:H121,F122)=0,F122,"")</f>
        <v/>
      </c>
      <c r="I122" t="str">
        <f>IF(G122=0,"",MAX($I$120:I121)+1)</f>
        <v/>
      </c>
    </row>
    <row r="123" spans="1:40">
      <c r="A123" s="363">
        <f>Bestellliste!A35</f>
        <v>0</v>
      </c>
      <c r="B123" s="358">
        <f>Bestellliste!B35</f>
        <v>0</v>
      </c>
      <c r="C123" s="358">
        <f>Bestellliste!C35</f>
        <v>0</v>
      </c>
      <c r="D123" s="364">
        <f>Bestellliste!D35</f>
        <v>0</v>
      </c>
      <c r="E123" s="411">
        <f>Bestellliste!G35</f>
        <v>0</v>
      </c>
      <c r="F123" t="str">
        <f t="shared" si="16"/>
        <v/>
      </c>
      <c r="G123" s="358">
        <f t="shared" si="17"/>
        <v>0</v>
      </c>
      <c r="H123" s="358" t="str">
        <f>IF(COUNTIF($H$120:H122,F123)=0,F123,"")</f>
        <v/>
      </c>
      <c r="I123" t="str">
        <f>IF(G123=0,"",MAX($I$120:I122)+1)</f>
        <v/>
      </c>
    </row>
    <row r="124" spans="1:40">
      <c r="A124" s="363">
        <f>Bestellliste!A36</f>
        <v>0</v>
      </c>
      <c r="B124" s="358">
        <f>Bestellliste!B36</f>
        <v>0</v>
      </c>
      <c r="C124" s="358">
        <f>Bestellliste!C36</f>
        <v>0</v>
      </c>
      <c r="D124" s="364">
        <f>Bestellliste!D36</f>
        <v>0</v>
      </c>
      <c r="E124" s="411">
        <f>Bestellliste!G36</f>
        <v>0</v>
      </c>
      <c r="F124" t="str">
        <f t="shared" si="16"/>
        <v/>
      </c>
      <c r="G124" s="358">
        <f t="shared" si="17"/>
        <v>0</v>
      </c>
      <c r="H124" s="358" t="str">
        <f>IF(COUNTIF($H$120:H123,F124)=0,F124,"")</f>
        <v/>
      </c>
      <c r="I124" t="str">
        <f>IF(G124=0,"",MAX($I$120:I123)+1)</f>
        <v/>
      </c>
    </row>
    <row r="125" spans="1:40">
      <c r="A125" s="363">
        <f>Bestellliste!A37</f>
        <v>0</v>
      </c>
      <c r="B125" s="358">
        <f>Bestellliste!B37</f>
        <v>0</v>
      </c>
      <c r="C125" s="358">
        <f>Bestellliste!C37</f>
        <v>0</v>
      </c>
      <c r="D125" s="364">
        <f>Bestellliste!D37</f>
        <v>0</v>
      </c>
      <c r="E125" s="411">
        <f>Bestellliste!G37</f>
        <v>0</v>
      </c>
      <c r="F125" t="str">
        <f t="shared" si="16"/>
        <v/>
      </c>
      <c r="G125" s="358">
        <f t="shared" si="17"/>
        <v>0</v>
      </c>
      <c r="H125" s="358" t="str">
        <f>IF(COUNTIF($H$120:H124,F125)=0,F125,"")</f>
        <v/>
      </c>
      <c r="I125" t="str">
        <f>IF(G125=0,"",MAX($I$120:I124)+1)</f>
        <v/>
      </c>
    </row>
    <row r="126" spans="1:40">
      <c r="A126" s="363">
        <f>Bestellliste!A38</f>
        <v>0</v>
      </c>
      <c r="B126" s="358">
        <f>Bestellliste!B38</f>
        <v>0</v>
      </c>
      <c r="C126" s="358">
        <f>Bestellliste!C38</f>
        <v>0</v>
      </c>
      <c r="D126" s="364">
        <f>Bestellliste!D38</f>
        <v>0</v>
      </c>
      <c r="E126" s="411">
        <f>Bestellliste!G38</f>
        <v>0</v>
      </c>
      <c r="F126" t="str">
        <f t="shared" si="16"/>
        <v/>
      </c>
      <c r="G126" s="358">
        <f t="shared" si="17"/>
        <v>0</v>
      </c>
      <c r="H126" s="358" t="str">
        <f>IF(COUNTIF($H$120:H125,F126)=0,F126,"")</f>
        <v/>
      </c>
      <c r="I126" t="str">
        <f>IF(G126=0,"",MAX($I$120:I125)+1)</f>
        <v/>
      </c>
    </row>
    <row r="127" spans="1:40">
      <c r="A127" s="363">
        <f>Bestellliste!A39</f>
        <v>0</v>
      </c>
      <c r="B127" s="358">
        <f>Bestellliste!B39</f>
        <v>0</v>
      </c>
      <c r="C127" s="358">
        <f>Bestellliste!C39</f>
        <v>0</v>
      </c>
      <c r="D127" s="364">
        <f>Bestellliste!D39</f>
        <v>0</v>
      </c>
      <c r="E127" s="411">
        <f>Bestellliste!G39</f>
        <v>0</v>
      </c>
      <c r="F127" t="str">
        <f t="shared" si="16"/>
        <v/>
      </c>
      <c r="G127" s="358">
        <f t="shared" si="17"/>
        <v>0</v>
      </c>
      <c r="H127" s="358" t="str">
        <f>IF(COUNTIF($H$120:H126,F127)=0,F127,"")</f>
        <v/>
      </c>
      <c r="I127" t="str">
        <f>IF(G127=0,"",MAX($I$120:I126)+1)</f>
        <v/>
      </c>
    </row>
    <row r="128" spans="1:40">
      <c r="A128" s="363">
        <f>Bestellliste!A40</f>
        <v>0</v>
      </c>
      <c r="B128" s="358">
        <f>Bestellliste!B40</f>
        <v>0</v>
      </c>
      <c r="C128" s="358">
        <f>Bestellliste!C40</f>
        <v>0</v>
      </c>
      <c r="D128" s="364">
        <f>Bestellliste!D40</f>
        <v>0</v>
      </c>
      <c r="E128" s="411">
        <f>Bestellliste!G40</f>
        <v>0</v>
      </c>
      <c r="F128" t="str">
        <f t="shared" si="16"/>
        <v/>
      </c>
      <c r="G128" s="358">
        <f t="shared" si="17"/>
        <v>0</v>
      </c>
      <c r="H128" s="358" t="str">
        <f>IF(COUNTIF($H$120:H127,F128)=0,F128,"")</f>
        <v/>
      </c>
      <c r="I128" t="str">
        <f>IF(G128=0,"",MAX($I$120:I127)+1)</f>
        <v/>
      </c>
    </row>
    <row r="129" spans="1:18">
      <c r="A129" s="363">
        <f>Bestellliste!A41</f>
        <v>0</v>
      </c>
      <c r="B129" s="358">
        <f>Bestellliste!B41</f>
        <v>0</v>
      </c>
      <c r="C129" s="358">
        <f>Bestellliste!C41</f>
        <v>0</v>
      </c>
      <c r="D129" s="364">
        <f>Bestellliste!D41</f>
        <v>0</v>
      </c>
      <c r="E129" s="411">
        <f>Bestellliste!G41</f>
        <v>0</v>
      </c>
      <c r="F129" t="str">
        <f t="shared" si="16"/>
        <v/>
      </c>
      <c r="G129" s="358">
        <f t="shared" si="17"/>
        <v>0</v>
      </c>
      <c r="H129" s="358" t="str">
        <f>IF(COUNTIF($H$120:H128,F129)=0,F129,"")</f>
        <v/>
      </c>
      <c r="I129" t="str">
        <f>IF(G129=0,"",MAX($I$120:I128)+1)</f>
        <v/>
      </c>
    </row>
    <row r="130" spans="1:18">
      <c r="A130" s="103">
        <f>Bestellliste!A42</f>
        <v>0</v>
      </c>
      <c r="B130" s="104">
        <f>Bestellliste!B42</f>
        <v>0</v>
      </c>
      <c r="C130" s="104">
        <f>Bestellliste!C42</f>
        <v>0</v>
      </c>
      <c r="D130" s="105">
        <f>Bestellliste!D42</f>
        <v>0</v>
      </c>
      <c r="E130" s="412">
        <f>Bestellliste!G42</f>
        <v>0</v>
      </c>
      <c r="F130" t="str">
        <f t="shared" si="16"/>
        <v/>
      </c>
      <c r="G130" s="358">
        <f t="shared" si="17"/>
        <v>0</v>
      </c>
      <c r="H130" s="358" t="str">
        <f>IF(COUNTIF($H$120:H129,F130)=0,F130,"")</f>
        <v/>
      </c>
      <c r="I130" t="str">
        <f>IF(G130=0,"",MAX($I$120:I129)+1)</f>
        <v/>
      </c>
    </row>
    <row r="132" spans="1:18">
      <c r="A132" s="351"/>
      <c r="B132" s="351"/>
      <c r="C132" s="351"/>
      <c r="D132" s="351"/>
      <c r="E132" s="351"/>
      <c r="F132" s="351"/>
      <c r="G132" s="351"/>
      <c r="H132" s="351"/>
      <c r="I132" s="351"/>
      <c r="J132" s="351"/>
      <c r="K132" s="351"/>
      <c r="L132" s="351"/>
      <c r="M132" s="351"/>
      <c r="N132" s="351"/>
      <c r="O132" s="351"/>
      <c r="P132" s="351"/>
    </row>
    <row r="134" spans="1:18" ht="21">
      <c r="A134" s="414" t="s">
        <v>218</v>
      </c>
      <c r="I134" s="352" t="s">
        <v>217</v>
      </c>
    </row>
    <row r="136" spans="1:18">
      <c r="A136" s="365" t="s">
        <v>0</v>
      </c>
      <c r="B136" s="366" t="s">
        <v>219</v>
      </c>
      <c r="C136" s="366" t="s">
        <v>2</v>
      </c>
      <c r="D136" s="367" t="s">
        <v>92</v>
      </c>
      <c r="E136" s="413" t="s">
        <v>93</v>
      </c>
      <c r="I136" s="415" t="str" cm="1">
        <f t="array" ref="I136:R136">TRANSPOSE(F137:F146)</f>
        <v>-</v>
      </c>
      <c r="J136" s="416" t="str">
        <v>-</v>
      </c>
      <c r="K136" s="416" t="str">
        <v>-</v>
      </c>
      <c r="L136" s="416" t="str">
        <v>-</v>
      </c>
      <c r="M136" s="416" t="str">
        <v>-</v>
      </c>
      <c r="N136" s="416" t="str">
        <v>-</v>
      </c>
      <c r="O136" s="416" t="str">
        <v>-</v>
      </c>
      <c r="P136" s="416" t="str">
        <v>-</v>
      </c>
      <c r="Q136" s="416" t="str">
        <v>-</v>
      </c>
      <c r="R136" s="417" t="str">
        <v>-</v>
      </c>
    </row>
    <row r="137" spans="1:18">
      <c r="A137" s="360" t="str" cm="1">
        <f t="array" ref="A137:A146">TRANSPOSE(I147:R147)</f>
        <v/>
      </c>
      <c r="B137" s="409" t="str">
        <f>IFERROR(INDEX($G$121:$G$130,MATCH(ROW(A1),$I$121:$I$130,0)),"")</f>
        <v/>
      </c>
      <c r="C137" s="409" t="str">
        <f>_xlfn.XLOOKUP(F137,$H$121:$H$130,$C$121:$C$130,"",0,1)</f>
        <v/>
      </c>
      <c r="D137" s="409" t="str">
        <f>_xlfn.XLOOKUP(F137,$H$121:$H$130,$D$121:$D$130,"",0,1)</f>
        <v/>
      </c>
      <c r="E137" s="410" t="str">
        <f>_xlfn.XLOOKUP(F137,$H$121:$H$130,$E$121:$E$130,"",0,1)</f>
        <v/>
      </c>
      <c r="F137" t="str">
        <f>IFERROR(INDEX($F$121:$F$130,MATCH(ROW(A1),$I$121:$I$130,0)),"-")</f>
        <v>-</v>
      </c>
      <c r="I137" s="354" t="e" cm="1">
        <f t="array" ref="I137">IF(I136="","",_xlfn._xlws.FILTER($A$121:$A$130,$F$121:$F$130=I136,))</f>
        <v>#N/A</v>
      </c>
      <c r="J137" t="e" cm="1">
        <f t="array" ref="J137">IF(J136="","",_xlfn._xlws.FILTER($A$121:$A$130,$F$121:$F$130=J136,))</f>
        <v>#N/A</v>
      </c>
      <c r="K137" t="e" cm="1">
        <f t="array" ref="K137">IF(K136="","",_xlfn._xlws.FILTER($A$121:$A$130,$F$121:$F$130=K136,))</f>
        <v>#N/A</v>
      </c>
      <c r="L137" t="e" cm="1">
        <f t="array" ref="L137">IF(L136="","",_xlfn._xlws.FILTER($A$121:$A$130,$F$121:$F$130=L136,))</f>
        <v>#N/A</v>
      </c>
      <c r="M137" t="e" cm="1">
        <f t="array" ref="M137">IF(M136="","",_xlfn._xlws.FILTER($A$121:$A$130,$F$121:$F$130=M136,))</f>
        <v>#N/A</v>
      </c>
      <c r="N137" t="e" cm="1">
        <f t="array" ref="N137">IF(N136="","",_xlfn._xlws.FILTER($A$121:$A$130,$F$121:$F$130=N136,))</f>
        <v>#N/A</v>
      </c>
      <c r="O137" t="e" cm="1">
        <f t="array" ref="O137">IF(O136="","",_xlfn._xlws.FILTER($A$121:$A$130,$F$121:$F$130=O136,))</f>
        <v>#N/A</v>
      </c>
      <c r="P137" t="e" cm="1">
        <f t="array" ref="P137">IF(P136="","",_xlfn._xlws.FILTER($A$121:$A$130,$F$121:$F$130=P136,))</f>
        <v>#N/A</v>
      </c>
      <c r="Q137" t="e" cm="1">
        <f t="array" ref="Q137">IF(Q136="","",_xlfn._xlws.FILTER($A$121:$A$130,$F$121:$F$130=Q136,))</f>
        <v>#N/A</v>
      </c>
      <c r="R137" s="355" t="e" cm="1">
        <f t="array" ref="R137">IF(R136="","",_xlfn._xlws.FILTER($A$121:$A$130,$F$121:$F$130=R136,))</f>
        <v>#N/A</v>
      </c>
    </row>
    <row r="138" spans="1:18">
      <c r="A138" s="363" t="str">
        <v/>
      </c>
      <c r="B138" s="358" t="str">
        <f t="shared" ref="B138:B146" si="18">IFERROR(INDEX($G$121:$G$130,MATCH(ROW(A2),$I$121:$I$130,0)),"")</f>
        <v/>
      </c>
      <c r="C138" s="358" t="str">
        <f t="shared" ref="C138:C146" si="19">_xlfn.XLOOKUP(F138,$H$121:$H$130,$C$121:$C$130,"",0,1)</f>
        <v/>
      </c>
      <c r="D138" s="358" t="str">
        <f t="shared" ref="D138:D146" si="20">_xlfn.XLOOKUP(F138,$H$121:$H$130,$D$121:$D$130,"",0,1)</f>
        <v/>
      </c>
      <c r="E138" s="411" t="str">
        <f t="shared" ref="E138:E146" si="21">_xlfn.XLOOKUP(F138,$H$121:$H$130,$E$121:$E$130,"",0,1)</f>
        <v/>
      </c>
      <c r="F138" t="str">
        <f t="shared" ref="F138:F146" si="22">IFERROR(INDEX($F$121:$F$130,MATCH(ROW(A2),$I$121:$I$130,0)),"-")</f>
        <v>-</v>
      </c>
      <c r="I138" s="354"/>
      <c r="R138" s="355"/>
    </row>
    <row r="139" spans="1:18">
      <c r="A139" s="363" t="str">
        <v/>
      </c>
      <c r="B139" s="358" t="str">
        <f t="shared" si="18"/>
        <v/>
      </c>
      <c r="C139" s="358" t="str">
        <f t="shared" si="19"/>
        <v/>
      </c>
      <c r="D139" s="358" t="str">
        <f t="shared" si="20"/>
        <v/>
      </c>
      <c r="E139" s="411" t="str">
        <f t="shared" si="21"/>
        <v/>
      </c>
      <c r="F139" t="str">
        <f t="shared" si="22"/>
        <v>-</v>
      </c>
      <c r="I139" s="354"/>
      <c r="R139" s="355"/>
    </row>
    <row r="140" spans="1:18">
      <c r="A140" s="363" t="str">
        <v/>
      </c>
      <c r="B140" s="358" t="str">
        <f t="shared" si="18"/>
        <v/>
      </c>
      <c r="C140" s="358" t="str">
        <f t="shared" si="19"/>
        <v/>
      </c>
      <c r="D140" s="358" t="str">
        <f t="shared" si="20"/>
        <v/>
      </c>
      <c r="E140" s="411" t="str">
        <f t="shared" si="21"/>
        <v/>
      </c>
      <c r="F140" t="str">
        <f t="shared" si="22"/>
        <v>-</v>
      </c>
      <c r="I140" s="354"/>
      <c r="R140" s="355"/>
    </row>
    <row r="141" spans="1:18">
      <c r="A141" s="363" t="str">
        <v/>
      </c>
      <c r="B141" s="358" t="str">
        <f t="shared" si="18"/>
        <v/>
      </c>
      <c r="C141" s="358" t="str">
        <f t="shared" si="19"/>
        <v/>
      </c>
      <c r="D141" s="358" t="str">
        <f t="shared" si="20"/>
        <v/>
      </c>
      <c r="E141" s="411" t="str">
        <f t="shared" si="21"/>
        <v/>
      </c>
      <c r="F141" t="str">
        <f t="shared" si="22"/>
        <v>-</v>
      </c>
      <c r="I141" s="354"/>
      <c r="R141" s="355"/>
    </row>
    <row r="142" spans="1:18">
      <c r="A142" s="363" t="str">
        <v/>
      </c>
      <c r="B142" s="358" t="str">
        <f t="shared" si="18"/>
        <v/>
      </c>
      <c r="C142" s="358" t="str">
        <f t="shared" si="19"/>
        <v/>
      </c>
      <c r="D142" s="358" t="str">
        <f t="shared" si="20"/>
        <v/>
      </c>
      <c r="E142" s="411" t="str">
        <f t="shared" si="21"/>
        <v/>
      </c>
      <c r="F142" t="str">
        <f t="shared" si="22"/>
        <v>-</v>
      </c>
      <c r="I142" s="354"/>
      <c r="R142" s="355"/>
    </row>
    <row r="143" spans="1:18">
      <c r="A143" s="363" t="str">
        <v/>
      </c>
      <c r="B143" s="358" t="str">
        <f t="shared" si="18"/>
        <v/>
      </c>
      <c r="C143" s="358" t="str">
        <f t="shared" si="19"/>
        <v/>
      </c>
      <c r="D143" s="358" t="str">
        <f t="shared" si="20"/>
        <v/>
      </c>
      <c r="E143" s="411" t="str">
        <f t="shared" si="21"/>
        <v/>
      </c>
      <c r="F143" t="str">
        <f t="shared" si="22"/>
        <v>-</v>
      </c>
      <c r="I143" s="354"/>
      <c r="R143" s="355"/>
    </row>
    <row r="144" spans="1:18">
      <c r="A144" s="363" t="str">
        <v/>
      </c>
      <c r="B144" s="358" t="str">
        <f t="shared" si="18"/>
        <v/>
      </c>
      <c r="C144" s="358" t="str">
        <f t="shared" si="19"/>
        <v/>
      </c>
      <c r="D144" s="358" t="str">
        <f t="shared" si="20"/>
        <v/>
      </c>
      <c r="E144" s="411" t="str">
        <f t="shared" si="21"/>
        <v/>
      </c>
      <c r="F144" t="str">
        <f t="shared" si="22"/>
        <v>-</v>
      </c>
      <c r="I144" s="354"/>
      <c r="R144" s="355"/>
    </row>
    <row r="145" spans="1:18">
      <c r="A145" s="363" t="str">
        <v/>
      </c>
      <c r="B145" s="358" t="str">
        <f t="shared" si="18"/>
        <v/>
      </c>
      <c r="C145" s="358" t="str">
        <f t="shared" si="19"/>
        <v/>
      </c>
      <c r="D145" s="358" t="str">
        <f t="shared" si="20"/>
        <v/>
      </c>
      <c r="E145" s="411" t="str">
        <f t="shared" si="21"/>
        <v/>
      </c>
      <c r="F145" t="str">
        <f t="shared" si="22"/>
        <v>-</v>
      </c>
      <c r="I145" s="354"/>
      <c r="R145" s="355"/>
    </row>
    <row r="146" spans="1:18">
      <c r="A146" s="103" t="str">
        <v/>
      </c>
      <c r="B146" s="104" t="str">
        <f t="shared" si="18"/>
        <v/>
      </c>
      <c r="C146" s="104" t="str">
        <f t="shared" si="19"/>
        <v/>
      </c>
      <c r="D146" s="104" t="str">
        <f t="shared" si="20"/>
        <v/>
      </c>
      <c r="E146" s="412" t="str">
        <f t="shared" si="21"/>
        <v/>
      </c>
      <c r="F146" t="str">
        <f t="shared" si="22"/>
        <v>-</v>
      </c>
      <c r="I146" s="356"/>
      <c r="J146" s="54"/>
      <c r="K146" s="54"/>
      <c r="L146" s="54"/>
      <c r="M146" s="54"/>
      <c r="N146" s="54"/>
      <c r="O146" s="54"/>
      <c r="P146" s="54"/>
      <c r="Q146" s="54"/>
      <c r="R146" s="357"/>
    </row>
    <row r="147" spans="1:18">
      <c r="I147" s="368" t="str">
        <f>IFERROR(_xlfn.TEXTJOIN("+ ",TRUE,I137:I146),"")</f>
        <v/>
      </c>
      <c r="J147" s="343" t="str">
        <f t="shared" ref="J147:R147" si="23">IFERROR(_xlfn.TEXTJOIN("+ ",TRUE,J137:J146),"")</f>
        <v/>
      </c>
      <c r="K147" s="343" t="str">
        <f t="shared" si="23"/>
        <v/>
      </c>
      <c r="L147" s="343" t="str">
        <f t="shared" si="23"/>
        <v/>
      </c>
      <c r="M147" s="343" t="str">
        <f t="shared" si="23"/>
        <v/>
      </c>
      <c r="N147" s="343" t="str">
        <f t="shared" si="23"/>
        <v/>
      </c>
      <c r="O147" s="343" t="str">
        <f t="shared" si="23"/>
        <v/>
      </c>
      <c r="P147" s="343" t="str">
        <f t="shared" si="23"/>
        <v/>
      </c>
      <c r="Q147" s="343" t="str">
        <f t="shared" si="23"/>
        <v/>
      </c>
      <c r="R147" s="369" t="str">
        <f t="shared" si="23"/>
        <v/>
      </c>
    </row>
    <row r="149" spans="1:18">
      <c r="A149" s="351"/>
      <c r="B149" s="351"/>
      <c r="C149" s="351"/>
      <c r="D149" s="351"/>
      <c r="E149" s="351"/>
      <c r="F149" s="351"/>
      <c r="G149" s="351"/>
      <c r="H149" s="351"/>
      <c r="I149" s="351"/>
      <c r="J149" s="351"/>
      <c r="K149" s="351"/>
      <c r="L149" s="351"/>
      <c r="M149" s="351"/>
      <c r="N149" s="351"/>
      <c r="O149" s="351"/>
      <c r="P149" s="351"/>
    </row>
    <row r="151" spans="1:18" ht="21">
      <c r="A151" s="352" t="s">
        <v>233</v>
      </c>
      <c r="F151" s="352" t="s">
        <v>216</v>
      </c>
    </row>
    <row r="152" spans="1:18" ht="21">
      <c r="A152" s="352"/>
      <c r="F152" s="352"/>
    </row>
    <row r="153" spans="1:18">
      <c r="A153" s="360" t="s">
        <v>0</v>
      </c>
      <c r="B153" s="409" t="s">
        <v>219</v>
      </c>
      <c r="C153" s="409" t="s">
        <v>2</v>
      </c>
      <c r="D153" s="362" t="s">
        <v>92</v>
      </c>
      <c r="E153" s="410" t="s">
        <v>93</v>
      </c>
    </row>
    <row r="154" spans="1:18">
      <c r="A154" s="360">
        <f>Bestellliste!A24</f>
        <v>0</v>
      </c>
      <c r="B154" s="409">
        <f>Bestellliste!B24</f>
        <v>0</v>
      </c>
      <c r="C154" s="409" t="str">
        <f>Bestellliste!C24</f>
        <v>+410</v>
      </c>
      <c r="D154" s="362" t="s">
        <v>68</v>
      </c>
      <c r="E154" s="410" t="str">
        <f>_xlfn.XLOOKUP(C154,Bestellliste!$AB$3:$AB$6,Bestellliste!$AD$3:$AD$6,"")</f>
        <v>M33</v>
      </c>
      <c r="F154" t="str">
        <f>IF(C154=0,"",C154&amp;"_"&amp;D154&amp;"_"&amp;E154)</f>
        <v>+410_Gewindestange_M33</v>
      </c>
      <c r="G154" s="358">
        <f>SUMIF($F$154:$F$158,H154,$B$154:$B$158)</f>
        <v>0</v>
      </c>
      <c r="H154" s="358" t="str">
        <f>IF(COUNTIF($H$153:H153,F154)=0,F154,"")</f>
        <v>+410_Gewindestange_M33</v>
      </c>
      <c r="I154" t="str">
        <f>IF(G154=0,"",MAX($I$153:I153)+1)</f>
        <v/>
      </c>
    </row>
    <row r="155" spans="1:18">
      <c r="A155" s="363">
        <f>Bestellliste!A25</f>
        <v>0</v>
      </c>
      <c r="B155" s="358">
        <f>Bestellliste!B25</f>
        <v>0</v>
      </c>
      <c r="C155" s="358">
        <f>Bestellliste!C25</f>
        <v>0</v>
      </c>
      <c r="D155" s="364" t="s">
        <v>68</v>
      </c>
      <c r="E155" s="411" t="str">
        <f>_xlfn.XLOOKUP(C155,Bestellliste!$AB$3:$AB$6,Bestellliste!$AD$3:$AD$6,"")</f>
        <v/>
      </c>
      <c r="F155" t="str">
        <f t="shared" ref="F155:F158" si="24">IF(C155=0,"",C155&amp;"_"&amp;D155&amp;"_"&amp;E155)</f>
        <v/>
      </c>
      <c r="G155" s="358">
        <f t="shared" ref="G155:G158" si="25">SUMIF($F$154:$F$158,H155,$B$154:$B$158)</f>
        <v>0</v>
      </c>
      <c r="H155" s="358" t="str">
        <f>IF(COUNTIF($H$153:H154,F155)=0,F155,"")</f>
        <v/>
      </c>
      <c r="I155" t="str">
        <f>IF(G155=0,"",MAX($I$153:I154)+1)</f>
        <v/>
      </c>
    </row>
    <row r="156" spans="1:18">
      <c r="A156" s="363">
        <f>Bestellliste!A26</f>
        <v>0</v>
      </c>
      <c r="B156" s="358">
        <f>Bestellliste!B26</f>
        <v>0</v>
      </c>
      <c r="C156" s="358">
        <f>Bestellliste!C26</f>
        <v>0</v>
      </c>
      <c r="D156" s="364" t="s">
        <v>68</v>
      </c>
      <c r="E156" s="411" t="str">
        <f>_xlfn.XLOOKUP(C156,Bestellliste!$AB$3:$AB$6,Bestellliste!$AD$3:$AD$6,"")</f>
        <v/>
      </c>
      <c r="F156" t="str">
        <f t="shared" si="24"/>
        <v/>
      </c>
      <c r="G156" s="358">
        <f t="shared" si="25"/>
        <v>0</v>
      </c>
      <c r="H156" s="358" t="str">
        <f>IF(COUNTIF($H$153:H155,F156)=0,F156,"")</f>
        <v/>
      </c>
      <c r="I156" t="str">
        <f>IF(G156=0,"",MAX($I$153:I155)+1)</f>
        <v/>
      </c>
    </row>
    <row r="157" spans="1:18">
      <c r="A157" s="363">
        <f>Bestellliste!A27</f>
        <v>0</v>
      </c>
      <c r="B157" s="358">
        <f>Bestellliste!B27</f>
        <v>0</v>
      </c>
      <c r="C157" s="358">
        <f>Bestellliste!C27</f>
        <v>0</v>
      </c>
      <c r="D157" s="364" t="s">
        <v>68</v>
      </c>
      <c r="E157" s="411" t="str">
        <f>_xlfn.XLOOKUP(C157,Bestellliste!$AB$3:$AB$6,Bestellliste!$AD$3:$AD$6,"")</f>
        <v/>
      </c>
      <c r="F157" t="str">
        <f t="shared" si="24"/>
        <v/>
      </c>
      <c r="G157" s="358">
        <f t="shared" si="25"/>
        <v>0</v>
      </c>
      <c r="H157" s="358" t="str">
        <f>IF(COUNTIF($H$153:H156,F157)=0,F157,"")</f>
        <v/>
      </c>
      <c r="I157" t="str">
        <f>IF(G157=0,"",MAX($I$153:I156)+1)</f>
        <v/>
      </c>
    </row>
    <row r="158" spans="1:18">
      <c r="A158" s="103">
        <f>Bestellliste!A28</f>
        <v>0</v>
      </c>
      <c r="B158" s="104">
        <f>Bestellliste!B28</f>
        <v>0</v>
      </c>
      <c r="C158" s="104">
        <f>Bestellliste!C28</f>
        <v>0</v>
      </c>
      <c r="D158" s="105" t="s">
        <v>68</v>
      </c>
      <c r="E158" s="412" t="str">
        <f>_xlfn.XLOOKUP(C158,Bestellliste!$AB$3:$AB$6,Bestellliste!$AD$3:$AD$6,"")</f>
        <v/>
      </c>
      <c r="F158" t="str">
        <f t="shared" si="24"/>
        <v/>
      </c>
      <c r="G158" s="358">
        <f t="shared" si="25"/>
        <v>0</v>
      </c>
      <c r="H158" s="358" t="str">
        <f>IF(COUNTIF($H$153:H157,F158)=0,F158,"")</f>
        <v/>
      </c>
      <c r="I158" t="str">
        <f>IF(G158=0,"",MAX($I$153:I157)+1)</f>
        <v/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acd38-8a01-461b-9c5c-81de8534533b" xsi:nil="true"/>
    <lcf76f155ced4ddcb4097134ff3c332f xmlns="18a7340e-d861-4761-a826-0672ec2c91c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DB88C08E5034CB919637EF3F961B6" ma:contentTypeVersion="19" ma:contentTypeDescription="Ein neues Dokument erstellen." ma:contentTypeScope="" ma:versionID="5d2292d7634f0c726a3a21ad0141b3ac">
  <xsd:schema xmlns:xsd="http://www.w3.org/2001/XMLSchema" xmlns:xs="http://www.w3.org/2001/XMLSchema" xmlns:p="http://schemas.microsoft.com/office/2006/metadata/properties" xmlns:ns2="18a7340e-d861-4761-a826-0672ec2c91c0" xmlns:ns3="683acd38-8a01-461b-9c5c-81de8534533b" targetNamespace="http://schemas.microsoft.com/office/2006/metadata/properties" ma:root="true" ma:fieldsID="d07a8ec75b6a9931364ebcfcd8d30e6f" ns2:_="" ns3:_="">
    <xsd:import namespace="18a7340e-d861-4761-a826-0672ec2c91c0"/>
    <xsd:import namespace="683acd38-8a01-461b-9c5c-81de85345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7340e-d861-4761-a826-0672ec2c9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8585dd9-08bf-4ae9-865e-f47d7bdc1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acd38-8a01-461b-9c5c-81de85345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fff05e-69fb-446e-a216-d512094f7bff}" ma:internalName="TaxCatchAll" ma:showField="CatchAllData" ma:web="683acd38-8a01-461b-9c5c-81de85345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85F91-330E-4C1F-8178-1EF93A9E8A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41A57F-1AD4-4221-B40A-DC059CE6393C}">
  <ds:schemaRefs>
    <ds:schemaRef ds:uri="http://purl.org/dc/elements/1.1/"/>
    <ds:schemaRef ds:uri="http://schemas.microsoft.com/office/2006/documentManagement/types"/>
    <ds:schemaRef ds:uri="18a7340e-d861-4761-a826-0672ec2c91c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83acd38-8a01-461b-9c5c-81de8534533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EAF42C6-5739-4148-B68F-B0E5BE202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7340e-d861-4761-a826-0672ec2c91c0"/>
    <ds:schemaRef ds:uri="683acd38-8a01-461b-9c5c-81de85345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Tabelle1 (2)</vt:lpstr>
      <vt:lpstr>Tabelle1</vt:lpstr>
      <vt:lpstr>Bestellliste</vt:lpstr>
      <vt:lpstr>Bartec Bestellung</vt:lpstr>
      <vt:lpstr>Referenz</vt:lpstr>
      <vt:lpstr>'Bartec Bestellung'!Area_stampa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 Pfister</dc:creator>
  <cp:keywords/>
  <dc:description/>
  <cp:lastModifiedBy>Riccardo Trevisani</cp:lastModifiedBy>
  <cp:revision/>
  <cp:lastPrinted>2026-08-21T05:04:24Z</cp:lastPrinted>
  <dcterms:created xsi:type="dcterms:W3CDTF">2025-09-17T11:50:47Z</dcterms:created>
  <dcterms:modified xsi:type="dcterms:W3CDTF">2026-08-21T05:04:40Z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0x01010069FDB88C08E5034CB919637EF3F961B6</vt:lpwstr>
  </property>
  <property fmtid="{D5CDD505-2E9C-101B-9397-08002B2CF9AE}" pid="3" name="MediaServiceImageTags">
    <vt:lpwstr/>
  </property>
</Properties>
</file>